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Shared drives\03 Design Management\08 Design Criteria\01 Manuals\2020\Annual Review\01 Working Files\Structure Design Manual\"/>
    </mc:Choice>
  </mc:AlternateContent>
  <xr:revisionPtr revIDLastSave="0" documentId="8_{C4788F1B-3B8E-4181-A4EF-2DF61497B7FC}" xr6:coauthVersionLast="44" xr6:coauthVersionMax="44" xr10:uidLastSave="{00000000-0000-0000-0000-000000000000}"/>
  <bookViews>
    <workbookView xWindow="-120" yWindow="-120" windowWidth="29040" windowHeight="15840" activeTab="1" xr2:uid="{00000000-000D-0000-FFFF-FFFF00000000}"/>
  </bookViews>
  <sheets>
    <sheet name="Risk Assessment - all" sheetId="2" r:id="rId1"/>
    <sheet name="Risk Assessment - for print" sheetId="1" r:id="rId2"/>
  </sheets>
  <definedNames>
    <definedName name="_xlnm._FilterDatabase" localSheetId="0" hidden="1">'Risk Assessment - all'!$A$11:$CH$12</definedName>
    <definedName name="Excel_BuiltIn_Print_Area_2" localSheetId="1">(#REF!,#REF!,#REF!,#REF!,#REF!,#REF!)</definedName>
    <definedName name="Excel_BuiltIn_Print_Area_2">(#REF!,#REF!,#REF!,#REF!,#REF!,#REF!)</definedName>
    <definedName name="_xlnm.Print_Area" localSheetId="0">'Risk Assessment - all'!$A$1:$AM$31</definedName>
    <definedName name="_xlnm.Print_Area" localSheetId="1">'Risk Assessment - for print'!$A$1:$I$201</definedName>
    <definedName name="_xlnm.Print_Titles" localSheetId="0">'Risk Assessment - all'!$A:$B,'Risk Assessment - all'!$1:$11</definedName>
    <definedName name="_xlnm.Print_Titles" localSheetId="1">'Risk Assessment - for print'!$1:$12</definedName>
    <definedName name="Z_4A48C27E_EF2B_4A50_8E5E_F3EEC62F5AEB_.wvu.FilterData" localSheetId="0" hidden="1">'Risk Assessment - all'!$A$11:$CH$12</definedName>
    <definedName name="Z_4A48C27E_EF2B_4A50_8E5E_F3EEC62F5AEB_.wvu.PrintArea" localSheetId="0" hidden="1">'Risk Assessment - all'!$A$1:$AL$12</definedName>
    <definedName name="Z_4A48C27E_EF2B_4A50_8E5E_F3EEC62F5AEB_.wvu.PrintArea" localSheetId="1" hidden="1">'Risk Assessment - for print'!$A$1:$I$201</definedName>
    <definedName name="Z_4A48C27E_EF2B_4A50_8E5E_F3EEC62F5AEB_.wvu.PrintTitles" localSheetId="0" hidden="1">'Risk Assessment - all'!$A:$B,'Risk Assessment - all'!$1:$11</definedName>
    <definedName name="Z_4A48C27E_EF2B_4A50_8E5E_F3EEC62F5AEB_.wvu.PrintTitles" localSheetId="1" hidden="1">'Risk Assessment - for print'!$1:$12</definedName>
    <definedName name="Z_7A0C4055_6F79_4FF9_B920_9C1C61B4B0DC_.wvu.FilterData" localSheetId="0" hidden="1">'Risk Assessment - all'!$A$11:$CH$12</definedName>
    <definedName name="Z_C3540497_E9CD_4ACC_9D6A_3C0F731CCA5B_.wvu.FilterData" localSheetId="0" hidden="1">'Risk Assessment - all'!$A$11:$CH$12</definedName>
    <definedName name="Z_F6BD831A_A9C9_4B38_8CDA_7678E73D1464_.wvu.FilterData" localSheetId="0" hidden="1">'Risk Assessment - all'!$A$11:$CH$12</definedName>
    <definedName name="Z_F6BD831A_A9C9_4B38_8CDA_7678E73D1464_.wvu.PrintArea" localSheetId="0" hidden="1">'Risk Assessment - all'!$A$1:$AL$12</definedName>
    <definedName name="Z_F6BD831A_A9C9_4B38_8CDA_7678E73D1464_.wvu.PrintArea" localSheetId="1" hidden="1">'Risk Assessment - for print'!$A$1:$I$201</definedName>
    <definedName name="Z_F6BD831A_A9C9_4B38_8CDA_7678E73D1464_.wvu.PrintTitles" localSheetId="0" hidden="1">'Risk Assessment - all'!$A:$B,'Risk Assessment - all'!$1:$11</definedName>
    <definedName name="Z_F6BD831A_A9C9_4B38_8CDA_7678E73D1464_.wvu.PrintTitles" localSheetId="1" hidden="1">'Risk Assessment - for print'!$1:$12</definedName>
  </definedNames>
  <calcPr calcId="191029"/>
  <customWorkbookViews>
    <customWorkbookView name="Persson, Emil - Personal View" guid="{F6BD831A-A9C9-4B38-8CDA-7678E73D1464}" mergeInterval="0" personalView="1" maximized="1" xWindow="-9" yWindow="-9" windowWidth="1938" windowHeight="1048" activeSheetId="2" showComments="commIndAndComment"/>
    <customWorkbookView name="Liu, Xinhe (Lily) - Personal View" guid="{4A48C27E-EF2B-4A50-8E5E-F3EEC62F5AEB}" mergeInterval="0" personalView="1" maximized="1" xWindow="1916" yWindow="-4" windowWidth="1928" windowHeight="104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9" i="1" l="1"/>
  <c r="G152" i="1"/>
  <c r="G145" i="1"/>
  <c r="G138" i="1"/>
  <c r="G126" i="1"/>
  <c r="G119" i="1"/>
  <c r="G112" i="1"/>
  <c r="G105" i="1"/>
  <c r="G98" i="1"/>
  <c r="G91" i="1"/>
  <c r="G84" i="1"/>
  <c r="G77" i="1"/>
  <c r="G70" i="1"/>
  <c r="G63" i="1"/>
  <c r="G52" i="1"/>
  <c r="G45" i="1"/>
  <c r="G38" i="1"/>
  <c r="G31" i="1"/>
  <c r="G21" i="1"/>
  <c r="G20" i="1"/>
  <c r="G15" i="1"/>
  <c r="F6" i="1"/>
  <c r="F26" i="2" l="1"/>
  <c r="D24" i="2"/>
  <c r="C23" i="2"/>
  <c r="F27" i="2"/>
  <c r="D25" i="2"/>
  <c r="C24" i="2"/>
  <c r="F28" i="2"/>
  <c r="D26" i="2"/>
  <c r="F29" i="2"/>
  <c r="C26" i="2"/>
  <c r="D28" i="2"/>
  <c r="F31" i="2"/>
  <c r="D29" i="2"/>
  <c r="C28" i="2"/>
  <c r="D30" i="2"/>
  <c r="C29" i="2"/>
  <c r="D27" i="2"/>
  <c r="F23" i="2"/>
  <c r="D31" i="2"/>
  <c r="C31" i="2"/>
  <c r="F30" i="2"/>
  <c r="C25" i="2"/>
  <c r="F24" i="2"/>
  <c r="D22" i="2"/>
  <c r="F25" i="2"/>
  <c r="D23" i="2"/>
  <c r="C22" i="2"/>
  <c r="F22" i="2"/>
  <c r="F5" i="1"/>
  <c r="F4" i="1"/>
  <c r="B5" i="1"/>
  <c r="B4" i="1"/>
  <c r="C14" i="2"/>
  <c r="D15" i="2"/>
  <c r="C16" i="2"/>
  <c r="D17" i="2"/>
  <c r="F18" i="2"/>
  <c r="K12" i="2"/>
  <c r="P12" i="2" s="1"/>
  <c r="G57" i="1" s="1"/>
  <c r="F17" i="2" l="1"/>
  <c r="F20" i="2"/>
  <c r="E23" i="2"/>
  <c r="D18" i="2"/>
  <c r="E17" i="2"/>
  <c r="F19" i="2"/>
  <c r="E25" i="2"/>
  <c r="E27" i="2"/>
  <c r="E30" i="2"/>
  <c r="C30" i="2"/>
  <c r="C27" i="2"/>
  <c r="C13" i="2"/>
  <c r="F13" i="2"/>
  <c r="D13" i="2"/>
  <c r="F21" i="2"/>
  <c r="C21" i="2"/>
  <c r="D21" i="2"/>
  <c r="C20" i="2"/>
  <c r="C17" i="2"/>
  <c r="F14" i="2"/>
  <c r="F15" i="2"/>
  <c r="D20" i="2"/>
  <c r="C19" i="2"/>
  <c r="F16" i="2"/>
  <c r="D14" i="2"/>
  <c r="C15" i="2"/>
  <c r="C12" i="2"/>
  <c r="AJ12" i="2"/>
  <c r="AB12" i="2"/>
  <c r="C18" i="2" l="1"/>
  <c r="E18" i="2"/>
  <c r="E15" i="2"/>
  <c r="AD12" i="2"/>
  <c r="G131" i="1"/>
  <c r="F12" i="2"/>
  <c r="G164" i="1"/>
  <c r="E22" i="2"/>
  <c r="E26" i="2"/>
  <c r="E31" i="2"/>
  <c r="E29" i="2"/>
  <c r="E28" i="2"/>
  <c r="E24" i="2"/>
  <c r="E19" i="2"/>
  <c r="D19" i="2"/>
  <c r="D16" i="2"/>
  <c r="E20" i="2"/>
  <c r="D12" i="2"/>
  <c r="E12" i="2"/>
  <c r="AL12" i="2" l="1"/>
  <c r="H183" i="1" s="1"/>
  <c r="B194" i="1" s="1"/>
  <c r="H173" i="1"/>
  <c r="E13" i="2"/>
  <c r="E21" i="2"/>
  <c r="E16" i="2"/>
  <c r="E14" i="2"/>
  <c r="I126" i="1" l="1"/>
  <c r="H159" i="1"/>
  <c r="I159" i="1"/>
  <c r="H126" i="1"/>
  <c r="I45" i="1"/>
  <c r="I152" i="1"/>
  <c r="I145" i="1"/>
  <c r="I138" i="1"/>
  <c r="I119" i="1"/>
  <c r="I112" i="1"/>
  <c r="I105" i="1"/>
  <c r="I98" i="1"/>
  <c r="I91" i="1"/>
  <c r="I84" i="1"/>
  <c r="I77" i="1"/>
  <c r="I70" i="1"/>
  <c r="I63" i="1"/>
  <c r="I52" i="1"/>
  <c r="I38" i="1"/>
  <c r="I31" i="1"/>
  <c r="H152" i="1"/>
  <c r="H119" i="1"/>
  <c r="H98" i="1"/>
  <c r="H77" i="1"/>
  <c r="H112" i="1"/>
  <c r="H52" i="1"/>
  <c r="H38" i="1"/>
  <c r="H31" i="1"/>
  <c r="H91" i="1"/>
  <c r="K31" i="1" l="1"/>
  <c r="K52" i="1"/>
  <c r="K152" i="1"/>
  <c r="K38" i="1"/>
  <c r="K159" i="1"/>
  <c r="H70" i="1"/>
  <c r="K70" i="1" s="1"/>
  <c r="K98" i="1"/>
  <c r="H105" i="1"/>
  <c r="H138" i="1"/>
  <c r="K138" i="1" s="1"/>
  <c r="H45" i="1"/>
  <c r="K45" i="1" s="1"/>
  <c r="K77" i="1"/>
  <c r="K126" i="1"/>
  <c r="K91" i="1"/>
  <c r="H84" i="1"/>
  <c r="K112" i="1"/>
  <c r="K119" i="1"/>
  <c r="H63" i="1"/>
  <c r="K57" i="1" l="1"/>
  <c r="H145" i="1"/>
  <c r="K145" i="1" s="1"/>
  <c r="K164" i="1" s="1"/>
  <c r="K84" i="1"/>
  <c r="K105" i="1"/>
  <c r="K63" i="1"/>
  <c r="D169" i="1"/>
  <c r="B169" i="1"/>
  <c r="K131" i="1" l="1"/>
  <c r="F169" i="1"/>
  <c r="G12" i="2"/>
</calcChain>
</file>

<file path=xl/sharedStrings.xml><?xml version="1.0" encoding="utf-8"?>
<sst xmlns="http://schemas.openxmlformats.org/spreadsheetml/2006/main" count="288" uniqueCount="193">
  <si>
    <t>Low</t>
  </si>
  <si>
    <t>Moderate</t>
  </si>
  <si>
    <t>High</t>
  </si>
  <si>
    <t>Occurrence</t>
  </si>
  <si>
    <t>Vulnerability</t>
  </si>
  <si>
    <t>Importance</t>
  </si>
  <si>
    <t>Bridge ID</t>
  </si>
  <si>
    <t>IDOT Structure Number</t>
  </si>
  <si>
    <t>Overall Occurrence Risk</t>
  </si>
  <si>
    <t>Criticality</t>
  </si>
  <si>
    <t>Superstructure Type</t>
  </si>
  <si>
    <t>Truck/
Railroad Accessible?</t>
  </si>
  <si>
    <t>Storage</t>
  </si>
  <si>
    <t>ADTT Under Bridge</t>
  </si>
  <si>
    <t>Accident Records</t>
  </si>
  <si>
    <t>Span Configuration</t>
  </si>
  <si>
    <t>Vertical Clearance Height</t>
  </si>
  <si>
    <t>Design Live Load</t>
  </si>
  <si>
    <t>Response Time</t>
  </si>
  <si>
    <t>Emergency Vehicle Access</t>
  </si>
  <si>
    <t>Water Access</t>
  </si>
  <si>
    <t>Drainage System</t>
  </si>
  <si>
    <t>Overall Vulnerability</t>
  </si>
  <si>
    <t>Traffic Volume (ADT)</t>
  </si>
  <si>
    <t>Condition under Bridge</t>
  </si>
  <si>
    <t>Overall Importance</t>
  </si>
  <si>
    <t>Yes</t>
  </si>
  <si>
    <t>016-9826</t>
  </si>
  <si>
    <t>THE  ILLINOIS  STATE  TOLL  HIGHWAY  AUTHORITY</t>
  </si>
  <si>
    <t>RISK ASSESSMENT OF BRIDGE COLLAPSE DUE TO FIRE</t>
  </si>
  <si>
    <t>Bridge No.</t>
  </si>
  <si>
    <t>NFPA 502  4.3.1 Item</t>
  </si>
  <si>
    <t>If "Yes", a Detailed Risk Analysis shall be performed. Perform the Simplified Risk Assessment to identify the cause and risk level.</t>
  </si>
  <si>
    <t>If "No", the need for a Detailed Risk Analysis shall be determined based on the Preliminary Risk Assessment and Simplified Risk</t>
  </si>
  <si>
    <t>Assessment.</t>
  </si>
  <si>
    <t>Item(s):</t>
  </si>
  <si>
    <t>Transportation modes under the bridge/roadway classification</t>
  </si>
  <si>
    <t xml:space="preserve">Type of route </t>
  </si>
  <si>
    <t>Low: Rural Roadway</t>
  </si>
  <si>
    <t>Moderate: Suburban Roadway; Rail Line</t>
  </si>
  <si>
    <t>High: Urban Roadway; Rail yard</t>
  </si>
  <si>
    <t>6a, 20</t>
  </si>
  <si>
    <t>Low: No storage beneath structure - barricades/slopewall present.</t>
  </si>
  <si>
    <t>3, 6b, 18</t>
  </si>
  <si>
    <t>Amount of truck traffic beneath the bridge correlates to risk level of a large incident that could damage the bridge.</t>
  </si>
  <si>
    <t>Low: Less than 4,700</t>
  </si>
  <si>
    <t>Moderate: 4,700 to 17,500</t>
  </si>
  <si>
    <t>High: Greater than 17,500</t>
  </si>
  <si>
    <t>Accident History Beneath the Bridge</t>
  </si>
  <si>
    <t>This data is currently assumed.</t>
  </si>
  <si>
    <t>Low: None</t>
  </si>
  <si>
    <t>Moderate: &lt;3</t>
  </si>
  <si>
    <t>High: 3 or more cases</t>
  </si>
  <si>
    <t xml:space="preserve">BASED ON ABOVE INPUT - OVERALL OCCURRENCE RISK:  </t>
  </si>
  <si>
    <t>7, 16</t>
  </si>
  <si>
    <t>Low: Reinforced concrete</t>
  </si>
  <si>
    <t>Moderate: Pre-stressed/Post-tensioned concrete</t>
  </si>
  <si>
    <t>High: Steel</t>
  </si>
  <si>
    <t>This characteristic accounts for the redundancy of the structure.</t>
  </si>
  <si>
    <t>Low: Rigid frame</t>
  </si>
  <si>
    <t>Moderate: 3 or more spans continuous</t>
  </si>
  <si>
    <t>High: Simple or 2 spans continuous</t>
  </si>
  <si>
    <t>As the vertical clearance increases, exposure to heat from fire beneath the bridge is reduced.</t>
  </si>
  <si>
    <t>Bridge Maintenance/Health Index</t>
  </si>
  <si>
    <t>Bridges constructed for higher loads will have additional capacity to withstand damage from heat.</t>
  </si>
  <si>
    <t>Low: IL-120</t>
  </si>
  <si>
    <t>Moderate: HS20</t>
  </si>
  <si>
    <t>High: Less than HS20</t>
  </si>
  <si>
    <t>Emergency Communication to Appropriate Agencies/Cell Phone</t>
  </si>
  <si>
    <t>Relative time between incident and notification of first responders.</t>
  </si>
  <si>
    <t>Low: Populated area and/or monitored location, medium or high traffic volume</t>
  </si>
  <si>
    <t>Moderate: Remote area, not monitored, medium or high traffic volume</t>
  </si>
  <si>
    <t>High: Remote area, not monitored, low traffic volume</t>
  </si>
  <si>
    <t>6c, 8, 12, 15</t>
  </si>
  <si>
    <t>Low: Less than 10 minutes</t>
  </si>
  <si>
    <t>Moderate: Between 10 minutes and 20 minutes</t>
  </si>
  <si>
    <t>High: Greater than 20 minutes</t>
  </si>
  <si>
    <t>Emergency Vehicle Access Points Beneath the Structure</t>
  </si>
  <si>
    <t>Assess the ability for emergency responders to access under the bridge.</t>
  </si>
  <si>
    <t>Low: Fully accessible by local roads</t>
  </si>
  <si>
    <t>High: Physical barriers to full access beneath the structure</t>
  </si>
  <si>
    <t>Water Access for Fire Suppression</t>
  </si>
  <si>
    <t>Ability to provide uninterrupted flow of water under the bridge.</t>
  </si>
  <si>
    <t>Low: Hydrant/pond within 100 feet of the farthest point of the structure</t>
  </si>
  <si>
    <t>Moderate: Hydrant/pond within 100 to 250 feet of farthest point of the structure</t>
  </si>
  <si>
    <t>High: Hydrant/pond greater than 250 feet from farthest point of the structure</t>
  </si>
  <si>
    <t>Drainage System at a Critical Point</t>
  </si>
  <si>
    <t>Assess the risk of spilled hazardous material collecting near critical portions of the bridge superstructure.</t>
  </si>
  <si>
    <t>Low: No scuppers on bridge or no drainage pipes along bridge</t>
  </si>
  <si>
    <t>Moderate: Closed system with pipes along bridge length or width near substructure</t>
  </si>
  <si>
    <t>High: Closed system with pipes along bridge width near midspan</t>
  </si>
  <si>
    <t xml:space="preserve">BASED ON ABOVE INPUT - OVERALL VULNERABILTY:  </t>
  </si>
  <si>
    <t>Volume of traffic on the bridge.</t>
  </si>
  <si>
    <t>Low: Less than 47,000</t>
  </si>
  <si>
    <t>Moderate: 47,000 to 175,000</t>
  </si>
  <si>
    <t>High: Greater than 175,000</t>
  </si>
  <si>
    <t>Rehabilitation Cost (Deck Area/Number of Spans)</t>
  </si>
  <si>
    <t>Fire damage would likely result in a loss of span rather than the whole structure.</t>
  </si>
  <si>
    <t>Low: Less than 8,600 sf/span</t>
  </si>
  <si>
    <t>Moderate: Between 8,600 sf/span and 20,500 sf/span</t>
  </si>
  <si>
    <t>High: Greater than 20,500 sf/span</t>
  </si>
  <si>
    <t>Condition under the Bridge</t>
  </si>
  <si>
    <t>Assessment of impact to assets beneath the bridge in the event of a collapse.</t>
  </si>
  <si>
    <t>Low: No properties under the bridge</t>
  </si>
  <si>
    <t>Moderate: Roadway under the bridge</t>
  </si>
  <si>
    <t>High: Bridge or railroad under the bridge.</t>
  </si>
  <si>
    <t>Classification</t>
  </si>
  <si>
    <t>Assess the purpose of the bridge.</t>
  </si>
  <si>
    <t>Low: Rural</t>
  </si>
  <si>
    <t>Moderate: Suburban, non-emergency</t>
  </si>
  <si>
    <t>High: Urban or Emergency Route, hospital/fire department access, military route</t>
  </si>
  <si>
    <t xml:space="preserve">BASED ON ABOVE INPUT - OVERALL ASSESSMENT FOR IMPORTANCE:  </t>
  </si>
  <si>
    <t xml:space="preserve">Summary </t>
  </si>
  <si>
    <t>OCCURRENCE</t>
  </si>
  <si>
    <t xml:space="preserve">VULNERABILITY </t>
  </si>
  <si>
    <t>IMPORTANCE</t>
  </si>
  <si>
    <t>Criticality Matrix</t>
  </si>
  <si>
    <t>Criticality =</t>
  </si>
  <si>
    <t>CL</t>
  </si>
  <si>
    <t>CM</t>
  </si>
  <si>
    <t>CH</t>
  </si>
  <si>
    <t>Risk Matrix</t>
  </si>
  <si>
    <t>Overall Fire Risk =</t>
  </si>
  <si>
    <t>RL</t>
  </si>
  <si>
    <t>RM</t>
  </si>
  <si>
    <t>RH</t>
  </si>
  <si>
    <t xml:space="preserve">Recommendation </t>
  </si>
  <si>
    <t>Date:</t>
  </si>
  <si>
    <t>The bridge fire risk level is negligible. No further action is recommended to mitigate the risk of fire.</t>
  </si>
  <si>
    <t>&lt;-- Weight</t>
  </si>
  <si>
    <t>CL = Low Criticality Risk</t>
  </si>
  <si>
    <t>CM = Moderate Criticality Risk</t>
  </si>
  <si>
    <t>CH = High Criticality Risk</t>
  </si>
  <si>
    <t>RL = Low Overall Fire Risk</t>
  </si>
  <si>
    <t>RM = Moderate Overall Fire Risk</t>
  </si>
  <si>
    <t>RH = High Overall Fire Risk</t>
  </si>
  <si>
    <t>Bridges with a higher health index are in better condition and will have additional capacity to resist damage from heat.</t>
  </si>
  <si>
    <t>Low: Health Index greater than 85 (satisfactory condition or better)</t>
  </si>
  <si>
    <t>Moderate: Health index between 70 and 85 (fair condition)</t>
  </si>
  <si>
    <t>High: Health Index less than 70 (poor condition or worse)</t>
  </si>
  <si>
    <t>Health index is a weighted representation of the condition ratings of the deck, superstructure and substructure. (100 is excellent condition)</t>
  </si>
  <si>
    <t>If both above are "Yes", continue to Simplified Risk Assessment.</t>
  </si>
  <si>
    <t>PRA</t>
  </si>
  <si>
    <t>SRA</t>
  </si>
  <si>
    <t>Transport Modes Under Bridge</t>
  </si>
  <si>
    <t>Storage Potential</t>
  </si>
  <si>
    <t>Recommendation - do not delete</t>
  </si>
  <si>
    <t>SRA required?</t>
  </si>
  <si>
    <t>Bridge length 
&gt; 1000 ft?</t>
  </si>
  <si>
    <t>Super-structure Type</t>
  </si>
  <si>
    <t>Span Configur-ation</t>
  </si>
  <si>
    <t>Rehabili-tation Cost</t>
  </si>
  <si>
    <t>Bridge Classifi-cation</t>
  </si>
  <si>
    <t>Category Assessments and Overall Fire Risk</t>
  </si>
  <si>
    <t>Characteristic Assessments</t>
  </si>
  <si>
    <t>Prepared By:</t>
  </si>
  <si>
    <t>Checked By:</t>
  </si>
  <si>
    <t>Possible Risk Levels:</t>
  </si>
  <si>
    <t>Prepared On:</t>
  </si>
  <si>
    <t>Checked On:</t>
  </si>
  <si>
    <t>IDOT Structure Number:</t>
  </si>
  <si>
    <r>
      <t xml:space="preserve">This risk assessment tool performs Preliminary and Simplified Risk Analyses for bridges to determine which structures require additional fire protections. The basis for this tool is further explained in the Illinois Structural Design Manual for fire protection. 
</t>
    </r>
    <r>
      <rPr>
        <b/>
        <sz val="10"/>
        <color rgb="FF00B0F0"/>
        <rFont val="Arial"/>
        <family val="2"/>
      </rPr>
      <t/>
    </r>
  </si>
  <si>
    <t xml:space="preserve">Inputs are in blue. </t>
  </si>
  <si>
    <t xml:space="preserve">Non-inputs (referenced information) are in yellow boxes. </t>
  </si>
  <si>
    <t>Preliminary Risk Assessment (PRA)</t>
  </si>
  <si>
    <t>Simplified Risk Assessment (SRA)</t>
  </si>
  <si>
    <t>T = 0.65 +1.7 x D, where D is the distance to the nearest fire station in miles, T is in minutes.</t>
  </si>
  <si>
    <t>Response time based on distance from nearest fire station.</t>
  </si>
  <si>
    <t>Instructions:</t>
  </si>
  <si>
    <t>Calculated values / label are in black.</t>
  </si>
  <si>
    <t>Use pop-up messages and dropdowns to guide input values.</t>
  </si>
  <si>
    <t>1) Is the bridge length greater than 1000 feet?</t>
  </si>
  <si>
    <t>3) Truck/Railroad Accessibility/Storage of flammable materials over/under/on the structure</t>
  </si>
  <si>
    <t>High: Potential for storage of high quantity of hazardous or combustible materials</t>
  </si>
  <si>
    <t>Moderate: Potential for storage of limited quantity of hazardous or combustible materials</t>
  </si>
  <si>
    <t>Before modifying threshold values, validated CFD analysis for fire temperature exposure needs to be conducted.</t>
  </si>
  <si>
    <t>XYZ</t>
  </si>
  <si>
    <t>ABC</t>
  </si>
  <si>
    <t>2) Vertical Clearance height under bridge &lt; 84' or potential for flammable materials near critical structural elements</t>
  </si>
  <si>
    <t>Assign risk level based on the potential for storage of combustible items beneath the facility.</t>
  </si>
  <si>
    <t>Moderate: Accessible over improved land</t>
  </si>
  <si>
    <t>Vertical Clearance 
&lt; 84?</t>
  </si>
  <si>
    <t>Bridge Mainten-ance / Health Index</t>
  </si>
  <si>
    <t>Emergency Response Time (Based on Distance from Local Fire Department)</t>
  </si>
  <si>
    <t>Emergency Communi-cation</t>
  </si>
  <si>
    <t>Overall Fire Risk</t>
  </si>
  <si>
    <t>Notes / Comments</t>
  </si>
  <si>
    <t>There is an acceptable level of risk that a bridge fire might occur and damage the bridge serviceability, but the bridge might not collapse or cause damage that is an unacceptable level of risk to life or property. No further action is recommended to mitigate the risk of fire. Ensure that adequate routine maintenance is performed during the life of the bridge, including periodic reassessments of the risk level. Ensure that proper surveillance is in place to identify and respond to incidents.</t>
  </si>
  <si>
    <t>The bridge has a relatively high probability of losing its load-carrying capacity, collapsing during a fire, and/or cause an unacceptable level of risk to life or property. It is recommended that a Detailed Risk Analysis (DRA) be performed to identify and mitigate the origination of the fire risk.</t>
  </si>
  <si>
    <t>Low: Greater than 84' and no flammable materials near key structural elements</t>
  </si>
  <si>
    <t>Moderate: Greater than 56' and less than 84' and no flammable materials near key structural elements</t>
  </si>
  <si>
    <t>High: Less than 56' or flammable materials stored near key structural elements</t>
  </si>
  <si>
    <r>
      <t xml:space="preserve">This worksheet is FOR PRINT / view only. Selection of parameter inputs are done on another sheet. 
The only manual input on this sheet is the </t>
    </r>
    <r>
      <rPr>
        <b/>
        <sz val="10"/>
        <color rgb="FF00B0F0"/>
        <rFont val="Arial"/>
        <family val="2"/>
      </rPr>
      <t>Bridge No.</t>
    </r>
    <r>
      <rPr>
        <b/>
        <sz val="10"/>
        <rFont val="Arial"/>
        <family val="2"/>
      </rPr>
      <t xml:space="preserve"> Based on this, the risk scores for the corresponding bridge are presented below. 
The overall fire risk score and recommendations for mitigating fire risk are summarized at the bottom of this sheet.
Note that this assessment is not developed for suspension, cable-stayed or other complex bridges; it is intended for typical concrete or steel girder bridges. The principles could be applied to other bridge structures, but a consideration of how a fire hazard on the bridge would impact key structural elements would need to be made.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</si>
</sst>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dd\ mmm\,\ yyyy"/>
    <numFmt numFmtId="166" formatCode="&quot;Value = &quot;#"/>
    <numFmt numFmtId="167" formatCode="&quot;Weight = &quot;0%"/>
    <numFmt numFmtId="168" formatCode="&quot;&gt; &quot;0"/>
    <numFmt numFmtId="169" formatCode="&quot;&lt; &quot;0"/>
    <numFmt numFmtId="170" formatCode="0&quot; to 10&quot;"/>
    <numFmt numFmtId="171" formatCode="0&quot; to 85&quot;"/>
    <numFmt numFmtId="172" formatCode="0&quot; to 4700&quot;"/>
    <numFmt numFmtId="173" formatCode="0&quot; to 47000 TPD&quot;"/>
    <numFmt numFmtId="174" formatCode="&quot;&gt; &quot;0&quot; TPD&quot;"/>
    <numFmt numFmtId="175" formatCode="0&quot; to 8600 sf/span&quot;"/>
    <numFmt numFmtId="176" formatCode="&quot;&gt; &quot;0&quot; sf/span&quot;"/>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14"/>
      <name val="Arial"/>
      <family val="2"/>
    </font>
    <font>
      <b/>
      <sz val="16"/>
      <name val="Arial"/>
      <family val="2"/>
    </font>
    <font>
      <b/>
      <sz val="12"/>
      <name val="Arial"/>
      <family val="2"/>
    </font>
    <font>
      <b/>
      <i/>
      <sz val="18"/>
      <color indexed="12"/>
      <name val="Arial"/>
      <family val="2"/>
    </font>
    <font>
      <sz val="11"/>
      <color rgb="FF00B0F0"/>
      <name val="Calibri"/>
      <family val="2"/>
      <scheme val="minor"/>
    </font>
    <font>
      <b/>
      <sz val="10"/>
      <color rgb="FF00B0F0"/>
      <name val="Arial"/>
      <family val="2"/>
    </font>
    <font>
      <u/>
      <sz val="11"/>
      <color theme="1"/>
      <name val="Calibri"/>
      <family val="2"/>
      <scheme val="minor"/>
    </font>
    <font>
      <b/>
      <sz val="11"/>
      <name val="Calibri"/>
      <family val="2"/>
      <scheme val="minor"/>
    </font>
    <font>
      <sz val="10"/>
      <color theme="0"/>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CCFFCC"/>
        <bgColor indexed="64"/>
      </patternFill>
    </fill>
    <fill>
      <patternFill patternType="solid">
        <fgColor rgb="FF000000"/>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 fillId="0" borderId="0"/>
  </cellStyleXfs>
  <cellXfs count="249">
    <xf numFmtId="0" fontId="0" fillId="0" borderId="0" xfId="0"/>
    <xf numFmtId="0" fontId="0" fillId="0" borderId="0" xfId="0" applyAlignment="1">
      <alignment vertical="center"/>
    </xf>
    <xf numFmtId="0" fontId="16" fillId="0" borderId="12"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xf>
    <xf numFmtId="9" fontId="0" fillId="0" borderId="11" xfId="42" applyFont="1" applyBorder="1" applyAlignment="1">
      <alignment horizontal="center"/>
    </xf>
    <xf numFmtId="0" fontId="0" fillId="0" borderId="0" xfId="0" applyAlignment="1">
      <alignment horizontal="right"/>
    </xf>
    <xf numFmtId="0" fontId="18" fillId="0" borderId="23" xfId="43" applyFont="1" applyFill="1" applyBorder="1" applyProtection="1"/>
    <xf numFmtId="0" fontId="18" fillId="0" borderId="18" xfId="43" applyFont="1" applyFill="1" applyBorder="1" applyProtection="1"/>
    <xf numFmtId="0" fontId="18" fillId="0" borderId="23" xfId="43" applyFont="1" applyBorder="1" applyProtection="1"/>
    <xf numFmtId="0" fontId="18" fillId="0" borderId="24" xfId="43" applyFont="1" applyBorder="1" applyProtection="1"/>
    <xf numFmtId="0" fontId="18" fillId="0" borderId="24" xfId="43" applyFont="1" applyBorder="1" applyAlignment="1" applyProtection="1"/>
    <xf numFmtId="1" fontId="18" fillId="0" borderId="24" xfId="43" applyNumberFormat="1" applyFont="1" applyBorder="1" applyAlignment="1" applyProtection="1">
      <alignment horizontal="center"/>
    </xf>
    <xf numFmtId="0" fontId="18" fillId="0" borderId="25" xfId="43" applyFont="1" applyFill="1" applyBorder="1" applyProtection="1"/>
    <xf numFmtId="1" fontId="18" fillId="0" borderId="0" xfId="43" applyNumberFormat="1" applyFont="1" applyBorder="1" applyAlignment="1" applyProtection="1">
      <alignment horizontal="center"/>
    </xf>
    <xf numFmtId="0" fontId="18" fillId="0" borderId="0" xfId="43" applyFont="1" applyBorder="1" applyProtection="1"/>
    <xf numFmtId="0" fontId="18" fillId="0" borderId="18" xfId="43" applyFont="1" applyFill="1" applyBorder="1" applyAlignment="1" applyProtection="1">
      <alignment horizontal="left"/>
    </xf>
    <xf numFmtId="0" fontId="18" fillId="0" borderId="26" xfId="43" applyFont="1" applyFill="1" applyBorder="1" applyAlignment="1" applyProtection="1">
      <alignment horizontal="left"/>
    </xf>
    <xf numFmtId="0" fontId="18" fillId="0" borderId="15" xfId="43" applyFont="1" applyFill="1" applyBorder="1" applyProtection="1"/>
    <xf numFmtId="0" fontId="18" fillId="0" borderId="23" xfId="43" applyFont="1" applyFill="1" applyBorder="1" applyAlignment="1" applyProtection="1">
      <alignment horizontal="left"/>
    </xf>
    <xf numFmtId="0" fontId="18" fillId="0" borderId="20" xfId="43" applyFont="1" applyFill="1" applyBorder="1" applyProtection="1"/>
    <xf numFmtId="0" fontId="21" fillId="0" borderId="25" xfId="43" applyFont="1" applyFill="1" applyBorder="1" applyAlignment="1" applyProtection="1"/>
    <xf numFmtId="167" fontId="18" fillId="0" borderId="18" xfId="43" applyNumberFormat="1" applyFont="1" applyFill="1" applyBorder="1" applyProtection="1"/>
    <xf numFmtId="9" fontId="18" fillId="0" borderId="18" xfId="43" applyNumberFormat="1" applyFont="1" applyFill="1" applyBorder="1" applyProtection="1"/>
    <xf numFmtId="0" fontId="16" fillId="0" borderId="12" xfId="0" applyFont="1" applyFill="1" applyBorder="1" applyAlignment="1">
      <alignment horizontal="center" vertical="center" wrapText="1"/>
    </xf>
    <xf numFmtId="0" fontId="19" fillId="34" borderId="24" xfId="43" applyFont="1" applyFill="1" applyBorder="1" applyAlignment="1" applyProtection="1">
      <alignment horizontal="center" vertical="center"/>
      <protection locked="0"/>
    </xf>
    <xf numFmtId="0" fontId="23" fillId="0" borderId="22" xfId="43" applyFont="1" applyBorder="1" applyAlignment="1" applyProtection="1">
      <alignment horizontal="left" vertical="center"/>
    </xf>
    <xf numFmtId="0" fontId="18" fillId="0" borderId="21" xfId="43" applyBorder="1" applyProtection="1"/>
    <xf numFmtId="0" fontId="21" fillId="0" borderId="21" xfId="43" applyFont="1" applyBorder="1" applyProtection="1"/>
    <xf numFmtId="0" fontId="18" fillId="0" borderId="20" xfId="43" applyBorder="1" applyProtection="1"/>
    <xf numFmtId="0" fontId="18" fillId="0" borderId="0" xfId="43" applyProtection="1"/>
    <xf numFmtId="0" fontId="22" fillId="0" borderId="19" xfId="43" applyFont="1" applyBorder="1" applyAlignment="1" applyProtection="1">
      <alignment horizontal="left" vertical="center"/>
    </xf>
    <xf numFmtId="0" fontId="22" fillId="0" borderId="0" xfId="43" applyFont="1" applyBorder="1" applyAlignment="1" applyProtection="1">
      <alignment horizontal="right" vertical="center"/>
    </xf>
    <xf numFmtId="0" fontId="22" fillId="0" borderId="0" xfId="43" applyFont="1" applyFill="1" applyBorder="1" applyAlignment="1" applyProtection="1">
      <alignment horizontal="center" vertical="center"/>
    </xf>
    <xf numFmtId="0" fontId="22" fillId="0" borderId="0" xfId="43" applyFont="1" applyBorder="1" applyAlignment="1" applyProtection="1">
      <alignment horizontal="left" vertical="center"/>
    </xf>
    <xf numFmtId="0" fontId="18" fillId="0" borderId="18" xfId="43" applyBorder="1" applyAlignment="1" applyProtection="1">
      <alignment vertical="center"/>
    </xf>
    <xf numFmtId="0" fontId="22" fillId="0" borderId="0" xfId="43" applyFont="1" applyBorder="1" applyAlignment="1" applyProtection="1">
      <alignment horizontal="center" vertical="center"/>
    </xf>
    <xf numFmtId="0" fontId="18" fillId="0" borderId="0" xfId="43" applyBorder="1" applyProtection="1"/>
    <xf numFmtId="0" fontId="18" fillId="0" borderId="18" xfId="43" applyBorder="1" applyProtection="1"/>
    <xf numFmtId="0" fontId="19" fillId="0" borderId="19" xfId="43" applyFont="1" applyBorder="1" applyAlignment="1" applyProtection="1">
      <alignment horizontal="left" vertical="center"/>
    </xf>
    <xf numFmtId="0" fontId="19" fillId="34" borderId="24" xfId="43" applyFont="1" applyFill="1" applyBorder="1" applyAlignment="1" applyProtection="1">
      <alignment horizontal="center" vertical="center"/>
    </xf>
    <xf numFmtId="0" fontId="19" fillId="0" borderId="0" xfId="43" applyFont="1" applyBorder="1" applyAlignment="1" applyProtection="1">
      <alignment horizontal="right" vertical="center" indent="1"/>
    </xf>
    <xf numFmtId="0" fontId="19" fillId="0" borderId="18" xfId="43" applyFont="1" applyBorder="1" applyAlignment="1" applyProtection="1">
      <alignment horizontal="right" vertical="center" indent="1"/>
    </xf>
    <xf numFmtId="0" fontId="19" fillId="0" borderId="19" xfId="43" applyFont="1" applyBorder="1" applyAlignment="1" applyProtection="1">
      <alignment horizontal="center" vertical="center"/>
    </xf>
    <xf numFmtId="164" fontId="19" fillId="0" borderId="0" xfId="43" applyNumberFormat="1" applyFont="1" applyBorder="1" applyAlignment="1" applyProtection="1">
      <alignment horizontal="right" vertical="center" indent="1"/>
    </xf>
    <xf numFmtId="0" fontId="19" fillId="0" borderId="0" xfId="43" applyFont="1" applyFill="1" applyBorder="1" applyAlignment="1" applyProtection="1">
      <alignment horizontal="left" vertical="center"/>
    </xf>
    <xf numFmtId="0" fontId="20" fillId="0" borderId="24" xfId="43" applyFont="1" applyBorder="1" applyAlignment="1" applyProtection="1">
      <alignment horizontal="center"/>
    </xf>
    <xf numFmtId="0" fontId="19" fillId="0" borderId="19" xfId="43" applyFont="1" applyFill="1" applyBorder="1" applyAlignment="1" applyProtection="1"/>
    <xf numFmtId="0" fontId="18" fillId="33" borderId="10" xfId="43" applyNumberFormat="1" applyFont="1" applyFill="1" applyBorder="1" applyAlignment="1" applyProtection="1">
      <alignment horizontal="center"/>
    </xf>
    <xf numFmtId="0" fontId="18" fillId="0" borderId="0" xfId="43" applyBorder="1" applyAlignment="1" applyProtection="1"/>
    <xf numFmtId="0" fontId="18" fillId="0" borderId="19" xfId="43" applyFont="1" applyBorder="1" applyProtection="1"/>
    <xf numFmtId="0" fontId="18" fillId="0" borderId="16" xfId="43" applyBorder="1" applyProtection="1"/>
    <xf numFmtId="0" fontId="18" fillId="0" borderId="24" xfId="43" applyBorder="1" applyProtection="1"/>
    <xf numFmtId="0" fontId="19" fillId="0" borderId="0" xfId="43" applyFont="1" applyBorder="1" applyAlignment="1" applyProtection="1">
      <alignment horizontal="center"/>
    </xf>
    <xf numFmtId="0" fontId="18" fillId="0" borderId="19" xfId="43" applyFont="1" applyFill="1" applyBorder="1" applyAlignment="1" applyProtection="1"/>
    <xf numFmtId="1" fontId="18" fillId="34" borderId="10" xfId="43" applyNumberFormat="1" applyFont="1" applyFill="1" applyBorder="1" applyAlignment="1" applyProtection="1">
      <alignment horizontal="center"/>
    </xf>
    <xf numFmtId="0" fontId="18" fillId="0" borderId="19" xfId="43" applyFont="1" applyFill="1" applyBorder="1" applyAlignment="1" applyProtection="1">
      <alignment horizontal="left" indent="3"/>
    </xf>
    <xf numFmtId="0" fontId="18" fillId="0" borderId="0" xfId="43" applyBorder="1" applyAlignment="1" applyProtection="1">
      <alignment horizontal="right"/>
    </xf>
    <xf numFmtId="0" fontId="21" fillId="0" borderId="19" xfId="43" applyFont="1" applyFill="1" applyBorder="1" applyAlignment="1" applyProtection="1"/>
    <xf numFmtId="0" fontId="20" fillId="0" borderId="25" xfId="43" applyFont="1" applyFill="1" applyBorder="1" applyAlignment="1" applyProtection="1"/>
    <xf numFmtId="0" fontId="19" fillId="0" borderId="28" xfId="43" applyFont="1" applyFill="1" applyBorder="1" applyAlignment="1" applyProtection="1"/>
    <xf numFmtId="0" fontId="19" fillId="0" borderId="27" xfId="43" applyFont="1" applyBorder="1" applyProtection="1"/>
    <xf numFmtId="0" fontId="19" fillId="0" borderId="0" xfId="43" applyFont="1" applyBorder="1" applyProtection="1"/>
    <xf numFmtId="0" fontId="18" fillId="0" borderId="27" xfId="43" applyBorder="1" applyProtection="1"/>
    <xf numFmtId="0" fontId="18" fillId="0" borderId="27" xfId="43" applyBorder="1" applyAlignment="1" applyProtection="1">
      <alignment horizontal="right"/>
    </xf>
    <xf numFmtId="166" fontId="18" fillId="0" borderId="0" xfId="43" applyNumberFormat="1" applyBorder="1" applyAlignment="1" applyProtection="1">
      <alignment horizontal="center"/>
    </xf>
    <xf numFmtId="0" fontId="18" fillId="0" borderId="25" xfId="43" applyFont="1" applyFill="1" applyBorder="1" applyAlignment="1" applyProtection="1"/>
    <xf numFmtId="1" fontId="19" fillId="34" borderId="11" xfId="43" applyNumberFormat="1" applyFont="1" applyFill="1" applyBorder="1" applyAlignment="1" applyProtection="1">
      <alignment horizontal="center"/>
    </xf>
    <xf numFmtId="0" fontId="18" fillId="0" borderId="17" xfId="43" applyFont="1" applyFill="1" applyBorder="1" applyAlignment="1" applyProtection="1"/>
    <xf numFmtId="0" fontId="18" fillId="0" borderId="22" xfId="43" applyFont="1" applyFill="1" applyBorder="1" applyAlignment="1" applyProtection="1"/>
    <xf numFmtId="0" fontId="18" fillId="0" borderId="22" xfId="43" applyFont="1" applyBorder="1" applyProtection="1"/>
    <xf numFmtId="0" fontId="19" fillId="0" borderId="0" xfId="43" applyFont="1" applyBorder="1" applyAlignment="1" applyProtection="1">
      <alignment horizontal="right"/>
    </xf>
    <xf numFmtId="0" fontId="19" fillId="0" borderId="19" xfId="43" applyFont="1" applyBorder="1" applyProtection="1"/>
    <xf numFmtId="0" fontId="0" fillId="0" borderId="0" xfId="0" applyProtection="1"/>
    <xf numFmtId="0" fontId="18" fillId="0" borderId="17" xfId="43" applyFont="1" applyBorder="1" applyProtection="1"/>
    <xf numFmtId="0" fontId="18" fillId="0" borderId="15" xfId="43" applyBorder="1" applyProtection="1"/>
    <xf numFmtId="0" fontId="18" fillId="0" borderId="0" xfId="43" applyFont="1" applyProtection="1"/>
    <xf numFmtId="0" fontId="18" fillId="0" borderId="19" xfId="43" applyFont="1" applyFill="1" applyBorder="1" applyAlignment="1" applyProtection="1">
      <alignment horizontal="left" indent="1"/>
    </xf>
    <xf numFmtId="0" fontId="18" fillId="0" borderId="0" xfId="43" applyAlignment="1" applyProtection="1">
      <alignment vertical="top" wrapText="1"/>
    </xf>
    <xf numFmtId="0" fontId="18" fillId="0" borderId="0" xfId="43" applyBorder="1" applyAlignment="1" applyProtection="1">
      <alignment vertical="top" wrapText="1"/>
    </xf>
    <xf numFmtId="0" fontId="18" fillId="0" borderId="0" xfId="43" applyBorder="1" applyAlignment="1" applyProtection="1">
      <alignment vertical="top"/>
    </xf>
    <xf numFmtId="0" fontId="19" fillId="0" borderId="31" xfId="43" applyFont="1" applyFill="1" applyBorder="1" applyAlignment="1" applyProtection="1">
      <alignment horizontal="left" vertical="center" indent="1"/>
    </xf>
    <xf numFmtId="0" fontId="18" fillId="0" borderId="24" xfId="43" applyFill="1" applyBorder="1" applyAlignment="1" applyProtection="1">
      <alignment horizontal="left" vertical="center" wrapText="1" indent="1"/>
    </xf>
    <xf numFmtId="1" fontId="19" fillId="0" borderId="16" xfId="43" applyNumberFormat="1" applyFont="1" applyFill="1" applyBorder="1" applyAlignment="1" applyProtection="1">
      <alignment horizontal="center"/>
    </xf>
    <xf numFmtId="0" fontId="18" fillId="0" borderId="16" xfId="43" applyBorder="1" applyAlignment="1" applyProtection="1">
      <alignment horizontal="right"/>
    </xf>
    <xf numFmtId="0" fontId="18" fillId="0" borderId="16" xfId="43" applyFill="1" applyBorder="1" applyAlignment="1" applyProtection="1">
      <alignment horizontal="right"/>
    </xf>
    <xf numFmtId="0" fontId="18" fillId="0" borderId="15" xfId="43" applyFont="1" applyFill="1" applyBorder="1" applyAlignment="1" applyProtection="1">
      <alignment horizontal="left"/>
    </xf>
    <xf numFmtId="0" fontId="19" fillId="0" borderId="0" xfId="43" applyFont="1" applyBorder="1" applyAlignment="1" applyProtection="1">
      <alignment vertical="center"/>
    </xf>
    <xf numFmtId="0" fontId="0" fillId="0" borderId="0" xfId="0"/>
    <xf numFmtId="2" fontId="0" fillId="0" borderId="10" xfId="0" applyNumberFormat="1" applyBorder="1" applyAlignment="1">
      <alignment horizontal="center"/>
    </xf>
    <xf numFmtId="0" fontId="16" fillId="0" borderId="0" xfId="0" applyFont="1"/>
    <xf numFmtId="2" fontId="0" fillId="0" borderId="0" xfId="0" applyNumberFormat="1" applyBorder="1" applyAlignment="1">
      <alignment horizontal="center"/>
    </xf>
    <xf numFmtId="9" fontId="0" fillId="0" borderId="11" xfId="42" applyFont="1" applyBorder="1" applyAlignment="1">
      <alignment horizontal="left"/>
    </xf>
    <xf numFmtId="168" fontId="0" fillId="0" borderId="0" xfId="0" applyNumberFormat="1" applyAlignment="1">
      <alignment horizontal="center"/>
    </xf>
    <xf numFmtId="169" fontId="0" fillId="0" borderId="0" xfId="0" applyNumberFormat="1" applyAlignment="1">
      <alignment horizontal="center"/>
    </xf>
    <xf numFmtId="174" fontId="0" fillId="0" borderId="0" xfId="0" applyNumberFormat="1" applyAlignment="1">
      <alignment horizontal="center"/>
    </xf>
    <xf numFmtId="176" fontId="0" fillId="0" borderId="0" xfId="0" applyNumberFormat="1" applyAlignment="1">
      <alignment horizontal="center"/>
    </xf>
    <xf numFmtId="0" fontId="0" fillId="0" borderId="0" xfId="0" applyBorder="1"/>
    <xf numFmtId="0" fontId="0" fillId="0" borderId="0" xfId="0" applyBorder="1" applyAlignment="1"/>
    <xf numFmtId="0" fontId="16" fillId="0" borderId="0" xfId="0" applyFont="1" applyBorder="1"/>
    <xf numFmtId="0" fontId="19" fillId="0" borderId="0" xfId="43" applyFont="1" applyFill="1" applyBorder="1" applyAlignment="1" applyProtection="1">
      <alignment horizontal="left" vertical="center" indent="1"/>
    </xf>
    <xf numFmtId="0" fontId="18" fillId="0" borderId="0" xfId="43" applyFill="1" applyBorder="1" applyAlignment="1" applyProtection="1">
      <alignment horizontal="left" vertical="center" wrapText="1" indent="1"/>
    </xf>
    <xf numFmtId="0" fontId="18" fillId="0" borderId="0" xfId="43" applyFill="1" applyBorder="1" applyProtection="1"/>
    <xf numFmtId="0" fontId="18" fillId="0" borderId="24" xfId="43" applyFill="1" applyBorder="1" applyProtection="1"/>
    <xf numFmtId="2" fontId="24" fillId="0" borderId="10" xfId="0" applyNumberFormat="1" applyFont="1" applyFill="1" applyBorder="1" applyAlignment="1">
      <alignment horizontal="center"/>
    </xf>
    <xf numFmtId="0" fontId="24" fillId="0" borderId="10" xfId="0" applyFont="1" applyFill="1" applyBorder="1" applyAlignment="1">
      <alignment horizontal="center"/>
    </xf>
    <xf numFmtId="0" fontId="24" fillId="0" borderId="10" xfId="0" applyFont="1" applyBorder="1" applyAlignment="1">
      <alignment horizontal="center"/>
    </xf>
    <xf numFmtId="2" fontId="24" fillId="0" borderId="10" xfId="0" applyNumberFormat="1" applyFont="1" applyBorder="1" applyAlignment="1">
      <alignment horizontal="center"/>
    </xf>
    <xf numFmtId="0" fontId="16" fillId="0" borderId="17" xfId="0" applyFont="1" applyBorder="1" applyAlignment="1">
      <alignment horizontal="center" vertical="center" wrapText="1"/>
    </xf>
    <xf numFmtId="0" fontId="26" fillId="0" borderId="0" xfId="0" applyFont="1"/>
    <xf numFmtId="9" fontId="0" fillId="0" borderId="11" xfId="42" applyFont="1" applyFill="1" applyBorder="1" applyAlignment="1">
      <alignment horizontal="center"/>
    </xf>
    <xf numFmtId="172" fontId="0" fillId="0" borderId="0" xfId="0" applyNumberFormat="1" applyBorder="1" applyAlignment="1">
      <alignment horizontal="center"/>
    </xf>
    <xf numFmtId="168" fontId="0" fillId="0" borderId="0" xfId="0" applyNumberFormat="1" applyBorder="1" applyAlignment="1">
      <alignment horizontal="center"/>
    </xf>
    <xf numFmtId="0" fontId="0" fillId="0" borderId="0" xfId="0" applyFill="1"/>
    <xf numFmtId="171" fontId="0" fillId="0" borderId="0" xfId="0" applyNumberFormat="1" applyBorder="1" applyAlignment="1">
      <alignment horizontal="center"/>
    </xf>
    <xf numFmtId="170" fontId="0" fillId="0" borderId="0" xfId="0" applyNumberFormat="1" applyBorder="1" applyAlignment="1">
      <alignment horizontal="center"/>
    </xf>
    <xf numFmtId="169" fontId="0" fillId="0" borderId="0" xfId="0" applyNumberFormat="1" applyBorder="1" applyAlignment="1">
      <alignment horizontal="center"/>
    </xf>
    <xf numFmtId="0" fontId="16" fillId="35" borderId="12" xfId="0" applyFont="1" applyFill="1" applyBorder="1" applyAlignment="1">
      <alignment horizontal="center" vertical="center" wrapText="1"/>
    </xf>
    <xf numFmtId="0" fontId="16" fillId="40" borderId="12" xfId="0" applyFont="1" applyFill="1" applyBorder="1" applyAlignment="1">
      <alignment horizontal="center" vertical="center" wrapText="1"/>
    </xf>
    <xf numFmtId="0" fontId="18" fillId="44" borderId="19" xfId="43" applyFont="1" applyFill="1" applyBorder="1" applyAlignment="1" applyProtection="1"/>
    <xf numFmtId="0" fontId="18" fillId="44" borderId="0" xfId="43" applyFill="1" applyBorder="1" applyProtection="1"/>
    <xf numFmtId="0" fontId="13" fillId="41" borderId="1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16" fillId="42" borderId="12" xfId="0" applyFont="1" applyFill="1" applyBorder="1" applyAlignment="1">
      <alignment horizontal="center" vertical="center" wrapText="1"/>
    </xf>
    <xf numFmtId="0" fontId="19" fillId="0" borderId="0" xfId="43" applyFont="1" applyFill="1" applyBorder="1" applyAlignment="1" applyProtection="1">
      <alignment horizontal="center"/>
    </xf>
    <xf numFmtId="0" fontId="18" fillId="0" borderId="0" xfId="43" applyAlignment="1" applyProtection="1">
      <alignment horizontal="center" vertical="center"/>
    </xf>
    <xf numFmtId="0" fontId="18" fillId="0" borderId="0" xfId="43" applyAlignment="1" applyProtection="1">
      <alignment horizontal="center" vertical="center" wrapText="1"/>
    </xf>
    <xf numFmtId="2" fontId="18" fillId="0" borderId="0" xfId="43" applyNumberFormat="1" applyAlignment="1" applyProtection="1">
      <alignment horizontal="center" vertical="center"/>
    </xf>
    <xf numFmtId="2" fontId="18" fillId="0" borderId="0" xfId="43" applyNumberFormat="1" applyAlignment="1" applyProtection="1">
      <alignment horizontal="center" vertical="center" wrapText="1"/>
    </xf>
    <xf numFmtId="0" fontId="18" fillId="0" borderId="0" xfId="43" applyAlignment="1" applyProtection="1">
      <alignment horizontal="left" vertical="center"/>
    </xf>
    <xf numFmtId="0" fontId="24" fillId="0" borderId="24" xfId="0" applyFont="1" applyBorder="1" applyAlignment="1">
      <alignment horizontal="center"/>
    </xf>
    <xf numFmtId="14" fontId="24" fillId="0" borderId="24" xfId="0" applyNumberFormat="1" applyFont="1" applyBorder="1" applyAlignment="1">
      <alignment horizontal="left"/>
    </xf>
    <xf numFmtId="0" fontId="24" fillId="0" borderId="31" xfId="0" applyFont="1" applyBorder="1" applyAlignment="1">
      <alignment horizontal="center"/>
    </xf>
    <xf numFmtId="173" fontId="0" fillId="0" borderId="0" xfId="0" applyNumberFormat="1" applyBorder="1" applyAlignment="1">
      <alignment horizontal="center"/>
    </xf>
    <xf numFmtId="175" fontId="0" fillId="0" borderId="0" xfId="0" applyNumberFormat="1" applyBorder="1" applyAlignment="1">
      <alignment horizontal="center"/>
    </xf>
    <xf numFmtId="0" fontId="0" fillId="43" borderId="0" xfId="0" applyFill="1" applyBorder="1"/>
    <xf numFmtId="0" fontId="0" fillId="43" borderId="0" xfId="0" applyFill="1" applyBorder="1" applyAlignment="1">
      <alignment horizontal="center"/>
    </xf>
    <xf numFmtId="0" fontId="16" fillId="43" borderId="19" xfId="0" applyFont="1" applyFill="1" applyBorder="1" applyAlignment="1">
      <alignment horizontal="center" vertical="center" wrapText="1"/>
    </xf>
    <xf numFmtId="2" fontId="0" fillId="43" borderId="35" xfId="0" applyNumberFormat="1" applyFill="1" applyBorder="1" applyAlignment="1">
      <alignment horizontal="center"/>
    </xf>
    <xf numFmtId="9" fontId="0" fillId="43" borderId="0" xfId="0" applyNumberFormat="1" applyFill="1" applyBorder="1" applyAlignment="1">
      <alignment horizontal="center"/>
    </xf>
    <xf numFmtId="0" fontId="16" fillId="43" borderId="0" xfId="0" applyFont="1" applyFill="1" applyBorder="1" applyAlignment="1">
      <alignment horizontal="center" vertical="center" wrapText="1"/>
    </xf>
    <xf numFmtId="9" fontId="0" fillId="43" borderId="0" xfId="42" applyFont="1" applyFill="1" applyBorder="1" applyAlignment="1">
      <alignment horizontal="center"/>
    </xf>
    <xf numFmtId="0" fontId="16" fillId="0" borderId="0" xfId="0" applyFont="1" applyBorder="1" applyAlignment="1">
      <alignment horizontal="center" vertical="center" wrapText="1"/>
    </xf>
    <xf numFmtId="1" fontId="0" fillId="0" borderId="0" xfId="0" applyNumberFormat="1" applyBorder="1" applyAlignment="1">
      <alignment horizontal="center"/>
    </xf>
    <xf numFmtId="164" fontId="0" fillId="0" borderId="0" xfId="0" applyNumberFormat="1" applyBorder="1" applyAlignment="1">
      <alignment horizontal="center"/>
    </xf>
    <xf numFmtId="164" fontId="0" fillId="0" borderId="0" xfId="0" applyNumberFormat="1" applyBorder="1" applyAlignment="1">
      <alignment horizontal="left"/>
    </xf>
    <xf numFmtId="1" fontId="0" fillId="0" borderId="0" xfId="0" applyNumberFormat="1" applyBorder="1"/>
    <xf numFmtId="0" fontId="0" fillId="0" borderId="0" xfId="0" applyFill="1" applyBorder="1"/>
    <xf numFmtId="0" fontId="16" fillId="0" borderId="0" xfId="0" applyFont="1" applyFill="1" applyBorder="1" applyAlignment="1">
      <alignment horizontal="center" vertical="center" wrapText="1"/>
    </xf>
    <xf numFmtId="0" fontId="0" fillId="0" borderId="0" xfId="0" applyFill="1" applyBorder="1" applyAlignment="1">
      <alignment horizontal="center"/>
    </xf>
    <xf numFmtId="2" fontId="0" fillId="0" borderId="0" xfId="0" applyNumberFormat="1" applyFill="1" applyBorder="1" applyAlignment="1">
      <alignment horizontal="center"/>
    </xf>
    <xf numFmtId="1" fontId="0" fillId="0" borderId="0" xfId="0" applyNumberFormat="1" applyFill="1" applyBorder="1" applyAlignment="1">
      <alignment horizontal="center"/>
    </xf>
    <xf numFmtId="0" fontId="16" fillId="38" borderId="17" xfId="0" applyFont="1" applyFill="1" applyBorder="1" applyAlignment="1">
      <alignment horizontal="center" vertical="center" wrapText="1"/>
    </xf>
    <xf numFmtId="0" fontId="16" fillId="35" borderId="17" xfId="0" applyFont="1" applyFill="1" applyBorder="1" applyAlignment="1">
      <alignment horizontal="center" vertical="center" wrapText="1"/>
    </xf>
    <xf numFmtId="0" fontId="16" fillId="39" borderId="17" xfId="0" applyFont="1" applyFill="1" applyBorder="1" applyAlignment="1">
      <alignment horizontal="center" vertical="center" wrapText="1"/>
    </xf>
    <xf numFmtId="0" fontId="16" fillId="40" borderId="17" xfId="0" applyFont="1" applyFill="1" applyBorder="1" applyAlignment="1">
      <alignment horizontal="center" vertical="center" wrapText="1"/>
    </xf>
    <xf numFmtId="0" fontId="19" fillId="0" borderId="31" xfId="43" applyFont="1" applyBorder="1" applyAlignment="1" applyProtection="1">
      <alignment horizontal="right" vertical="center" indent="1"/>
    </xf>
    <xf numFmtId="0" fontId="25" fillId="0" borderId="31" xfId="43" applyFont="1" applyFill="1" applyBorder="1" applyAlignment="1" applyProtection="1">
      <alignment horizontal="center" vertical="center"/>
      <protection locked="0"/>
    </xf>
    <xf numFmtId="0" fontId="25" fillId="0" borderId="19" xfId="43" applyFont="1" applyBorder="1" applyAlignment="1" applyProtection="1">
      <alignment horizontal="left" vertical="center"/>
    </xf>
    <xf numFmtId="0" fontId="19" fillId="33" borderId="30" xfId="43" applyFont="1" applyFill="1" applyBorder="1" applyAlignment="1" applyProtection="1">
      <alignment horizontal="left" vertical="center"/>
    </xf>
    <xf numFmtId="0" fontId="19" fillId="33" borderId="31" xfId="43" applyFont="1" applyFill="1" applyBorder="1" applyAlignment="1" applyProtection="1">
      <alignment horizontal="left" vertical="center" wrapText="1"/>
    </xf>
    <xf numFmtId="0" fontId="19" fillId="33" borderId="29" xfId="43" applyFont="1" applyFill="1" applyBorder="1" applyAlignment="1" applyProtection="1">
      <alignment horizontal="left" vertical="center" wrapText="1"/>
    </xf>
    <xf numFmtId="165" fontId="19" fillId="34" borderId="24" xfId="43" applyNumberFormat="1" applyFont="1" applyFill="1" applyBorder="1" applyAlignment="1" applyProtection="1">
      <alignment horizontal="center" vertical="center"/>
    </xf>
    <xf numFmtId="0" fontId="19" fillId="0" borderId="0" xfId="43" applyFont="1" applyBorder="1" applyAlignment="1" applyProtection="1">
      <alignment horizontal="left" vertical="center" wrapText="1"/>
    </xf>
    <xf numFmtId="0" fontId="19" fillId="0" borderId="18" xfId="43" applyFont="1" applyBorder="1" applyAlignment="1" applyProtection="1">
      <alignment horizontal="left" vertical="center" wrapText="1"/>
    </xf>
    <xf numFmtId="0" fontId="16" fillId="38" borderId="11" xfId="0" applyFont="1" applyFill="1" applyBorder="1" applyAlignment="1">
      <alignment horizontal="center" vertical="center" wrapText="1"/>
    </xf>
    <xf numFmtId="0" fontId="18" fillId="0" borderId="10" xfId="43" applyBorder="1" applyAlignment="1" applyProtection="1">
      <alignment horizontal="center"/>
    </xf>
    <xf numFmtId="0" fontId="18" fillId="37" borderId="10" xfId="43" applyFill="1" applyBorder="1" applyAlignment="1" applyProtection="1">
      <alignment horizontal="center"/>
    </xf>
    <xf numFmtId="0" fontId="18" fillId="45" borderId="10" xfId="43" applyFill="1" applyBorder="1" applyAlignment="1" applyProtection="1">
      <alignment horizontal="center"/>
    </xf>
    <xf numFmtId="0" fontId="28" fillId="46" borderId="10" xfId="43" applyFont="1" applyFill="1" applyBorder="1" applyAlignment="1" applyProtection="1">
      <alignment horizontal="center"/>
    </xf>
    <xf numFmtId="0" fontId="18" fillId="0" borderId="36" xfId="43" applyBorder="1" applyProtection="1"/>
    <xf numFmtId="0" fontId="18" fillId="0" borderId="37" xfId="43" applyBorder="1" applyProtection="1"/>
    <xf numFmtId="0" fontId="0" fillId="45" borderId="22" xfId="0" applyFill="1" applyBorder="1"/>
    <xf numFmtId="0" fontId="0" fillId="45" borderId="21" xfId="0" applyFill="1" applyBorder="1"/>
    <xf numFmtId="0" fontId="0" fillId="45" borderId="20" xfId="0" applyFill="1" applyBorder="1"/>
    <xf numFmtId="0" fontId="25" fillId="45" borderId="19" xfId="43" applyFont="1" applyFill="1" applyBorder="1" applyAlignment="1" applyProtection="1">
      <alignment horizontal="left" vertical="center"/>
    </xf>
    <xf numFmtId="0" fontId="0" fillId="45" borderId="0" xfId="0" applyFill="1" applyBorder="1"/>
    <xf numFmtId="0" fontId="0" fillId="45" borderId="18" xfId="0" applyFill="1" applyBorder="1"/>
    <xf numFmtId="0" fontId="0" fillId="45" borderId="19" xfId="0" applyFill="1" applyBorder="1"/>
    <xf numFmtId="0" fontId="0" fillId="45" borderId="17" xfId="0" applyFill="1" applyBorder="1"/>
    <xf numFmtId="0" fontId="0" fillId="45" borderId="16" xfId="0" applyFill="1" applyBorder="1"/>
    <xf numFmtId="0" fontId="0" fillId="45" borderId="15" xfId="0" applyFill="1" applyBorder="1"/>
    <xf numFmtId="0" fontId="21" fillId="0" borderId="38" xfId="43" applyFont="1" applyFill="1" applyBorder="1" applyAlignment="1" applyProtection="1"/>
    <xf numFmtId="0" fontId="18" fillId="0" borderId="39" xfId="43" applyBorder="1" applyProtection="1"/>
    <xf numFmtId="0" fontId="20" fillId="0" borderId="39" xfId="43" applyFont="1" applyBorder="1" applyAlignment="1" applyProtection="1">
      <alignment horizontal="center"/>
    </xf>
    <xf numFmtId="0" fontId="18" fillId="0" borderId="40" xfId="43" applyFont="1" applyFill="1" applyBorder="1" applyProtection="1"/>
    <xf numFmtId="0" fontId="19" fillId="0" borderId="17" xfId="43" applyFont="1" applyFill="1" applyBorder="1" applyAlignment="1" applyProtection="1"/>
    <xf numFmtId="0" fontId="20" fillId="0" borderId="38" xfId="43" applyFont="1" applyFill="1" applyBorder="1" applyAlignment="1" applyProtection="1"/>
    <xf numFmtId="0" fontId="18" fillId="0" borderId="19" xfId="43" applyFill="1" applyBorder="1" applyProtection="1"/>
    <xf numFmtId="0" fontId="18" fillId="0" borderId="25" xfId="43" applyFont="1" applyBorder="1" applyProtection="1"/>
    <xf numFmtId="2" fontId="0" fillId="0" borderId="44" xfId="0" applyNumberFormat="1" applyBorder="1" applyAlignment="1">
      <alignment horizontal="center"/>
    </xf>
    <xf numFmtId="0" fontId="0" fillId="0" borderId="10" xfId="0" applyBorder="1"/>
    <xf numFmtId="2" fontId="0" fillId="0" borderId="48" xfId="0" applyNumberFormat="1" applyBorder="1" applyAlignment="1">
      <alignment horizont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42" borderId="17" xfId="0" applyFill="1" applyBorder="1" applyAlignment="1">
      <alignment horizontal="center"/>
    </xf>
    <xf numFmtId="0" fontId="0" fillId="42" borderId="16" xfId="0" applyFill="1" applyBorder="1" applyAlignment="1">
      <alignment horizontal="center"/>
    </xf>
    <xf numFmtId="0" fontId="0" fillId="42" borderId="15" xfId="0" applyFill="1" applyBorder="1" applyAlignment="1">
      <alignment horizontal="center"/>
    </xf>
    <xf numFmtId="0" fontId="0" fillId="42" borderId="34" xfId="0" applyFill="1" applyBorder="1" applyAlignment="1">
      <alignment horizontal="center"/>
    </xf>
    <xf numFmtId="0" fontId="16" fillId="37" borderId="12" xfId="0" applyFont="1" applyFill="1" applyBorder="1" applyAlignment="1">
      <alignment horizontal="center"/>
    </xf>
    <xf numFmtId="0" fontId="16" fillId="37" borderId="14" xfId="0" applyFont="1" applyFill="1" applyBorder="1" applyAlignment="1">
      <alignment horizontal="center"/>
    </xf>
    <xf numFmtId="0" fontId="16" fillId="37" borderId="13" xfId="0" applyFont="1" applyFill="1" applyBorder="1" applyAlignment="1">
      <alignment horizontal="center"/>
    </xf>
    <xf numFmtId="0" fontId="16" fillId="36" borderId="22" xfId="0" applyFont="1" applyFill="1" applyBorder="1" applyAlignment="1">
      <alignment horizontal="center" vertical="center"/>
    </xf>
    <xf numFmtId="0" fontId="16" fillId="36" borderId="21" xfId="0" applyFont="1" applyFill="1" applyBorder="1" applyAlignment="1">
      <alignment horizontal="center" vertical="center"/>
    </xf>
    <xf numFmtId="0" fontId="16" fillId="36" borderId="20" xfId="0" applyFont="1" applyFill="1" applyBorder="1" applyAlignment="1">
      <alignment horizontal="center" vertical="center"/>
    </xf>
    <xf numFmtId="0" fontId="16" fillId="36" borderId="19" xfId="0" applyFont="1" applyFill="1" applyBorder="1" applyAlignment="1">
      <alignment horizontal="center" vertical="center"/>
    </xf>
    <xf numFmtId="0" fontId="16" fillId="36" borderId="0" xfId="0" applyFont="1" applyFill="1" applyBorder="1" applyAlignment="1">
      <alignment horizontal="center" vertical="center"/>
    </xf>
    <xf numFmtId="0" fontId="16" fillId="36" borderId="18" xfId="0" applyFont="1" applyFill="1" applyBorder="1" applyAlignment="1">
      <alignment horizontal="center" vertical="center"/>
    </xf>
    <xf numFmtId="0" fontId="16" fillId="36" borderId="16" xfId="0" applyFont="1" applyFill="1" applyBorder="1" applyAlignment="1">
      <alignment horizontal="center" vertical="center"/>
    </xf>
    <xf numFmtId="0" fontId="16" fillId="36" borderId="15" xfId="0" applyFont="1" applyFill="1" applyBorder="1" applyAlignment="1">
      <alignment horizontal="center" vertical="center"/>
    </xf>
    <xf numFmtId="0" fontId="16" fillId="39" borderId="32" xfId="0" applyFont="1" applyFill="1" applyBorder="1" applyAlignment="1">
      <alignment horizontal="center" vertical="center"/>
    </xf>
    <xf numFmtId="0" fontId="16" fillId="39" borderId="33" xfId="0" applyFont="1" applyFill="1" applyBorder="1" applyAlignment="1">
      <alignment horizontal="center" vertical="center"/>
    </xf>
    <xf numFmtId="0" fontId="16" fillId="39" borderId="34" xfId="0" applyFont="1" applyFill="1" applyBorder="1" applyAlignment="1">
      <alignment horizontal="center" vertical="center"/>
    </xf>
    <xf numFmtId="0" fontId="13" fillId="41" borderId="22" xfId="0" applyFont="1" applyFill="1" applyBorder="1" applyAlignment="1">
      <alignment horizontal="center" vertical="center" wrapText="1"/>
    </xf>
    <xf numFmtId="0" fontId="13" fillId="41" borderId="19" xfId="0" applyFont="1" applyFill="1" applyBorder="1" applyAlignment="1">
      <alignment horizontal="center" vertical="center" wrapText="1"/>
    </xf>
    <xf numFmtId="0" fontId="13" fillId="41" borderId="17" xfId="0" applyFont="1" applyFill="1" applyBorder="1" applyAlignment="1">
      <alignment horizontal="center" vertical="center" wrapText="1"/>
    </xf>
    <xf numFmtId="0" fontId="18" fillId="0" borderId="22" xfId="43" applyBorder="1" applyAlignment="1" applyProtection="1">
      <alignment vertical="top" wrapText="1"/>
    </xf>
    <xf numFmtId="0" fontId="18" fillId="0" borderId="21" xfId="43" applyBorder="1" applyAlignment="1" applyProtection="1">
      <alignment vertical="top" wrapText="1"/>
    </xf>
    <xf numFmtId="0" fontId="18" fillId="0" borderId="20" xfId="43" applyBorder="1" applyAlignment="1" applyProtection="1">
      <alignment vertical="top" wrapText="1"/>
    </xf>
    <xf numFmtId="0" fontId="18" fillId="0" borderId="19" xfId="43" applyBorder="1" applyAlignment="1" applyProtection="1">
      <alignment vertical="top" wrapText="1"/>
    </xf>
    <xf numFmtId="0" fontId="18" fillId="0" borderId="0" xfId="43" applyBorder="1" applyAlignment="1" applyProtection="1">
      <alignment vertical="top" wrapText="1"/>
    </xf>
    <xf numFmtId="0" fontId="18" fillId="0" borderId="18" xfId="43" applyBorder="1" applyAlignment="1" applyProtection="1">
      <alignment vertical="top" wrapText="1"/>
    </xf>
    <xf numFmtId="0" fontId="18" fillId="0" borderId="17" xfId="43" applyBorder="1" applyAlignment="1" applyProtection="1">
      <alignment vertical="top" wrapText="1"/>
    </xf>
    <xf numFmtId="0" fontId="18" fillId="0" borderId="16" xfId="43" applyBorder="1" applyAlignment="1" applyProtection="1">
      <alignment vertical="top" wrapText="1"/>
    </xf>
    <xf numFmtId="0" fontId="18" fillId="0" borderId="15" xfId="43" applyBorder="1" applyAlignment="1" applyProtection="1">
      <alignment vertical="top" wrapText="1"/>
    </xf>
    <xf numFmtId="1" fontId="18" fillId="0" borderId="12" xfId="43" applyNumberFormat="1" applyBorder="1" applyAlignment="1" applyProtection="1">
      <alignment horizontal="center"/>
    </xf>
    <xf numFmtId="0" fontId="18" fillId="0" borderId="13" xfId="43" applyBorder="1" applyAlignment="1" applyProtection="1">
      <alignment horizontal="center"/>
    </xf>
    <xf numFmtId="1" fontId="19" fillId="34" borderId="12" xfId="43" applyNumberFormat="1" applyFont="1" applyFill="1" applyBorder="1" applyAlignment="1" applyProtection="1">
      <alignment horizontal="center"/>
    </xf>
    <xf numFmtId="1" fontId="19" fillId="34" borderId="13" xfId="43" applyNumberFormat="1" applyFont="1" applyFill="1" applyBorder="1" applyAlignment="1" applyProtection="1">
      <alignment horizontal="center"/>
    </xf>
    <xf numFmtId="0" fontId="19" fillId="0" borderId="16" xfId="43" applyFont="1" applyBorder="1" applyAlignment="1" applyProtection="1">
      <alignment horizontal="center"/>
    </xf>
    <xf numFmtId="0" fontId="19" fillId="0" borderId="10" xfId="43" applyFont="1" applyBorder="1" applyAlignment="1" applyProtection="1">
      <alignment horizontal="center"/>
    </xf>
    <xf numFmtId="0" fontId="19" fillId="0" borderId="41" xfId="43" applyFont="1" applyBorder="1" applyAlignment="1" applyProtection="1">
      <alignment horizontal="center" vertical="center"/>
    </xf>
    <xf numFmtId="0" fontId="19" fillId="0" borderId="42" xfId="43" applyFont="1" applyBorder="1" applyAlignment="1" applyProtection="1">
      <alignment horizontal="center" vertical="center"/>
    </xf>
    <xf numFmtId="0" fontId="19" fillId="0" borderId="43" xfId="43" applyFont="1" applyBorder="1" applyAlignment="1" applyProtection="1">
      <alignment horizontal="center" vertical="center"/>
    </xf>
    <xf numFmtId="0" fontId="18" fillId="44" borderId="19" xfId="43" applyFont="1" applyFill="1" applyBorder="1" applyAlignment="1" applyProtection="1">
      <alignment horizontal="left" vertical="center" wrapText="1"/>
    </xf>
    <xf numFmtId="0" fontId="18" fillId="44" borderId="0" xfId="43" applyFont="1" applyFill="1" applyBorder="1" applyAlignment="1" applyProtection="1">
      <alignment horizontal="left" vertical="center" wrapText="1"/>
    </xf>
    <xf numFmtId="0" fontId="19" fillId="0" borderId="19" xfId="43" applyFont="1" applyBorder="1" applyAlignment="1" applyProtection="1">
      <alignment horizontal="justify" vertical="center" wrapText="1"/>
    </xf>
    <xf numFmtId="0" fontId="19" fillId="0" borderId="0" xfId="43" applyFont="1" applyBorder="1" applyAlignment="1" applyProtection="1">
      <alignment horizontal="justify" vertical="center" wrapText="1"/>
    </xf>
    <xf numFmtId="0" fontId="19" fillId="0" borderId="18" xfId="43" applyFont="1" applyBorder="1" applyAlignment="1" applyProtection="1">
      <alignment horizontal="justify" vertical="center" wrapText="1"/>
    </xf>
    <xf numFmtId="0" fontId="19" fillId="0" borderId="17" xfId="43" applyFont="1" applyBorder="1" applyAlignment="1" applyProtection="1">
      <alignment horizontal="justify" vertical="center" wrapText="1"/>
    </xf>
    <xf numFmtId="0" fontId="19" fillId="0" borderId="16" xfId="43" applyFont="1" applyBorder="1" applyAlignment="1" applyProtection="1">
      <alignment horizontal="justify" vertical="center" wrapText="1"/>
    </xf>
    <xf numFmtId="0" fontId="19" fillId="0" borderId="15" xfId="43" applyFont="1" applyBorder="1" applyAlignment="1" applyProtection="1">
      <alignment horizontal="justify" vertical="center" wrapText="1"/>
    </xf>
    <xf numFmtId="0" fontId="19" fillId="0" borderId="19" xfId="43" applyFont="1" applyBorder="1" applyAlignment="1" applyProtection="1">
      <alignment horizontal="left" vertical="center" wrapText="1"/>
    </xf>
    <xf numFmtId="0" fontId="19" fillId="0" borderId="0" xfId="43" applyFont="1" applyBorder="1" applyAlignment="1" applyProtection="1">
      <alignment horizontal="left" vertical="center" wrapText="1"/>
    </xf>
    <xf numFmtId="0" fontId="19" fillId="0" borderId="18" xfId="43" applyFont="1" applyBorder="1" applyAlignment="1" applyProtection="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5000000}"/>
    <cellStyle name="Normal 3" xfId="44" xr:uid="{00000000-0005-0000-0000-00002600000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99"/>
      <color rgb="FFCCFFCC"/>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297180</xdr:colOff>
      <xdr:row>2</xdr:row>
      <xdr:rowOff>38100</xdr:rowOff>
    </xdr:from>
    <xdr:ext cx="1418166" cy="817033"/>
    <xdr:pic>
      <xdr:nvPicPr>
        <xdr:cNvPr id="2" name="Picture 1" descr="X:\4630 - 9851\01 - ADMIN\LOGOS\Tollway Logos\IT Logo 4.04 [Converted]_black.jpg">
          <a:extLst>
            <a:ext uri="{FF2B5EF4-FFF2-40B4-BE49-F238E27FC236}">
              <a16:creationId xmlns:a16="http://schemas.microsoft.com/office/drawing/2014/main" id="{BAC90384-D13D-4D37-B536-90D30B8B83C1}"/>
            </a:ext>
          </a:extLst>
        </xdr:cNvPr>
        <xdr:cNvPicPr/>
      </xdr:nvPicPr>
      <xdr:blipFill>
        <a:blip xmlns:r="http://schemas.openxmlformats.org/officeDocument/2006/relationships" r:embed="rId1" cstate="print"/>
        <a:srcRect/>
        <a:stretch>
          <a:fillRect/>
        </a:stretch>
      </xdr:blipFill>
      <xdr:spPr bwMode="auto">
        <a:xfrm>
          <a:off x="3954780" y="373380"/>
          <a:ext cx="1418166" cy="817033"/>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31"/>
  <sheetViews>
    <sheetView view="pageBreakPreview" zoomScale="80" zoomScaleNormal="80" zoomScaleSheetLayoutView="80" workbookViewId="0">
      <pane xSplit="2" ySplit="11" topLeftCell="C12" activePane="bottomRight" state="frozen"/>
      <selection pane="topRight" activeCell="F1" sqref="F1"/>
      <selection pane="bottomLeft" activeCell="A11" sqref="A11"/>
      <selection pane="bottomRight" activeCell="A20" sqref="A20"/>
    </sheetView>
  </sheetViews>
  <sheetFormatPr defaultRowHeight="15" x14ac:dyDescent="0.25"/>
  <cols>
    <col min="1" max="1" width="13.140625" bestFit="1" customWidth="1"/>
    <col min="2" max="2" width="11.85546875" customWidth="1"/>
    <col min="3" max="7" width="12.7109375" customWidth="1"/>
    <col min="8" max="8" width="10.7109375" style="88" customWidth="1"/>
    <col min="9" max="15" width="10.7109375" customWidth="1"/>
    <col min="16" max="16" width="16.7109375" customWidth="1"/>
    <col min="17" max="17" width="1.7109375" style="97" customWidth="1"/>
    <col min="18" max="27" width="10.7109375" customWidth="1"/>
    <col min="28" max="28" width="16.7109375" customWidth="1"/>
    <col min="29" max="29" width="1.7109375" style="97" customWidth="1"/>
    <col min="30" max="30" width="12.7109375" customWidth="1"/>
    <col min="31" max="31" width="1.7109375" style="97" customWidth="1"/>
    <col min="32" max="35" width="10.7109375" customWidth="1"/>
    <col min="36" max="36" width="16.7109375" customWidth="1"/>
    <col min="37" max="37" width="1.7109375" style="97" customWidth="1"/>
    <col min="38" max="38" width="12.7109375" customWidth="1"/>
    <col min="39" max="39" width="100.7109375" customWidth="1"/>
    <col min="42" max="42" width="10.85546875" customWidth="1"/>
    <col min="43" max="45" width="10.28515625" customWidth="1"/>
    <col min="46" max="46" width="8.28515625" customWidth="1"/>
    <col min="47" max="47" width="14.140625" bestFit="1" customWidth="1"/>
    <col min="49" max="49" width="10" customWidth="1"/>
    <col min="50" max="51" width="10.140625" customWidth="1"/>
    <col min="52" max="52" width="13.7109375" customWidth="1"/>
    <col min="53" max="53" width="27.140625" bestFit="1" customWidth="1"/>
    <col min="54" max="54" width="10.85546875" customWidth="1"/>
    <col min="55" max="77" width="10.140625" customWidth="1"/>
    <col min="78" max="78" width="25.28515625" customWidth="1"/>
    <col min="79" max="79" width="10.140625" customWidth="1"/>
    <col min="80" max="85" width="18.7109375" customWidth="1"/>
    <col min="86" max="86" width="47.140625" bestFit="1" customWidth="1"/>
  </cols>
  <sheetData>
    <row r="1" spans="1:86" ht="15.75" thickBot="1" x14ac:dyDescent="0.3">
      <c r="A1" s="6" t="s">
        <v>155</v>
      </c>
      <c r="B1" s="130" t="s">
        <v>176</v>
      </c>
      <c r="H1" s="90"/>
      <c r="Q1" s="99"/>
      <c r="R1" s="88"/>
      <c r="T1" s="4"/>
      <c r="AE1" s="99"/>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row>
    <row r="2" spans="1:86" x14ac:dyDescent="0.25">
      <c r="A2" s="6" t="s">
        <v>127</v>
      </c>
      <c r="B2" s="131">
        <v>43841</v>
      </c>
      <c r="D2" s="172" t="s">
        <v>168</v>
      </c>
      <c r="E2" s="173"/>
      <c r="F2" s="173"/>
      <c r="G2" s="173"/>
      <c r="H2" s="174"/>
      <c r="M2" s="97"/>
      <c r="N2" s="3"/>
      <c r="O2" s="97"/>
      <c r="P2" s="97"/>
      <c r="S2" s="113"/>
      <c r="T2" s="113"/>
      <c r="U2" s="3"/>
      <c r="V2" s="97"/>
      <c r="W2" s="97"/>
      <c r="X2" s="3"/>
      <c r="AF2" s="4"/>
      <c r="AG2" s="4"/>
      <c r="AH2" s="4"/>
      <c r="AI2" s="4"/>
      <c r="AJ2" s="4"/>
      <c r="AK2" s="3"/>
      <c r="AL2" s="4"/>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row>
    <row r="3" spans="1:86" x14ac:dyDescent="0.25">
      <c r="A3" s="6" t="s">
        <v>156</v>
      </c>
      <c r="B3" s="132" t="s">
        <v>177</v>
      </c>
      <c r="D3" s="175" t="s">
        <v>162</v>
      </c>
      <c r="E3" s="176"/>
      <c r="F3" s="176"/>
      <c r="G3" s="176"/>
      <c r="H3" s="177"/>
      <c r="M3" s="97"/>
      <c r="N3" s="3"/>
      <c r="O3" s="97"/>
      <c r="P3" s="97"/>
      <c r="S3" s="113"/>
      <c r="T3" s="113"/>
      <c r="U3" s="3"/>
      <c r="V3" s="97"/>
      <c r="W3" s="97"/>
      <c r="X3" s="3"/>
      <c r="AF3" s="3"/>
      <c r="AG3" s="3"/>
      <c r="AH3" s="4"/>
      <c r="AI3" s="4"/>
      <c r="AJ3" s="4"/>
      <c r="AK3" s="3"/>
      <c r="AL3" s="91"/>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row>
    <row r="4" spans="1:86" x14ac:dyDescent="0.25">
      <c r="A4" s="6" t="s">
        <v>127</v>
      </c>
      <c r="B4" s="131">
        <v>43841</v>
      </c>
      <c r="D4" s="178" t="s">
        <v>169</v>
      </c>
      <c r="E4" s="176"/>
      <c r="F4" s="176"/>
      <c r="G4" s="176"/>
      <c r="H4" s="177"/>
      <c r="M4" s="97"/>
      <c r="N4" s="111"/>
      <c r="O4" s="97"/>
      <c r="P4" s="97"/>
      <c r="S4" s="113"/>
      <c r="T4" s="113"/>
      <c r="U4" s="114"/>
      <c r="V4" s="3"/>
      <c r="W4" s="3"/>
      <c r="X4" s="115"/>
      <c r="Y4" s="4"/>
      <c r="Z4" s="4"/>
      <c r="AA4" s="4"/>
      <c r="AB4" s="4"/>
      <c r="AC4" s="3"/>
      <c r="AD4" s="4"/>
      <c r="AE4" s="98"/>
      <c r="AF4" s="133"/>
      <c r="AG4" s="134"/>
      <c r="AH4" s="4"/>
      <c r="AI4" s="4"/>
      <c r="AJ4" s="4"/>
      <c r="AK4" s="3"/>
      <c r="AL4" s="4"/>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row>
    <row r="5" spans="1:86" s="88" customFormat="1" ht="15.75" thickBot="1" x14ac:dyDescent="0.3">
      <c r="D5" s="179" t="s">
        <v>170</v>
      </c>
      <c r="E5" s="180"/>
      <c r="F5" s="180"/>
      <c r="G5" s="180"/>
      <c r="H5" s="181"/>
      <c r="I5"/>
      <c r="M5" s="97"/>
      <c r="N5" s="112"/>
      <c r="O5" s="97"/>
      <c r="P5" s="97"/>
      <c r="R5"/>
      <c r="S5" s="113"/>
      <c r="T5" s="113"/>
      <c r="U5" s="116"/>
      <c r="V5" s="3"/>
      <c r="W5" s="3"/>
      <c r="X5" s="112"/>
      <c r="Y5" s="4"/>
      <c r="Z5" s="4"/>
      <c r="AA5" s="4"/>
      <c r="AB5" s="4"/>
      <c r="AC5" s="3"/>
      <c r="AD5" s="4"/>
      <c r="AE5" s="98"/>
      <c r="AF5" s="95"/>
      <c r="AG5" s="96"/>
      <c r="AH5" s="4"/>
      <c r="AI5" s="4"/>
      <c r="AJ5" s="4"/>
      <c r="AK5" s="3"/>
      <c r="AL5" s="4"/>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row>
    <row r="6" spans="1:86" ht="15.75" thickBot="1" x14ac:dyDescent="0.3">
      <c r="A6" s="109" t="s">
        <v>157</v>
      </c>
      <c r="M6" s="97"/>
      <c r="N6" s="112"/>
      <c r="O6" s="97"/>
      <c r="P6" s="97"/>
      <c r="S6" s="113"/>
      <c r="T6" s="113"/>
      <c r="U6" s="94"/>
      <c r="V6" s="4"/>
      <c r="W6" s="4"/>
      <c r="X6" s="93"/>
      <c r="Y6" s="4"/>
      <c r="Z6" s="4"/>
      <c r="AA6" s="4"/>
      <c r="AB6" s="4"/>
      <c r="AC6" s="3"/>
      <c r="AD6" s="4"/>
      <c r="AE6" s="98"/>
      <c r="AF6" s="95"/>
      <c r="AG6" s="96"/>
      <c r="AM6" s="97"/>
      <c r="AN6" s="97"/>
      <c r="AO6" s="97"/>
      <c r="AP6" s="97"/>
      <c r="AQ6" s="97"/>
      <c r="AR6" s="97"/>
      <c r="AS6" s="97"/>
      <c r="AT6" s="147"/>
      <c r="AU6" s="147"/>
      <c r="AV6" s="147"/>
      <c r="AW6" s="147"/>
      <c r="AX6" s="147"/>
      <c r="AY6" s="147"/>
      <c r="AZ6" s="147"/>
      <c r="BA6" s="147"/>
      <c r="BB6" s="147"/>
      <c r="BC6" s="147"/>
      <c r="BD6" s="14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row>
    <row r="7" spans="1:86" ht="15.75" thickBot="1" x14ac:dyDescent="0.3">
      <c r="A7" t="s">
        <v>0</v>
      </c>
      <c r="H7" s="196" t="s">
        <v>154</v>
      </c>
      <c r="I7" s="197"/>
      <c r="J7" s="197"/>
      <c r="K7" s="197"/>
      <c r="L7" s="197"/>
      <c r="M7" s="197"/>
      <c r="N7" s="197"/>
      <c r="O7" s="197"/>
      <c r="P7" s="198"/>
      <c r="Q7" s="196" t="s">
        <v>154</v>
      </c>
      <c r="R7" s="197"/>
      <c r="S7" s="197"/>
      <c r="T7" s="197"/>
      <c r="U7" s="197"/>
      <c r="V7" s="197"/>
      <c r="W7" s="197"/>
      <c r="X7" s="197"/>
      <c r="Y7" s="197"/>
      <c r="Z7" s="197"/>
      <c r="AA7" s="197"/>
      <c r="AB7" s="197"/>
      <c r="AC7" s="197"/>
      <c r="AD7" s="198"/>
      <c r="AE7" s="196" t="s">
        <v>154</v>
      </c>
      <c r="AF7" s="197"/>
      <c r="AG7" s="197"/>
      <c r="AH7" s="197"/>
      <c r="AI7" s="197"/>
      <c r="AJ7" s="197"/>
      <c r="AK7" s="197"/>
      <c r="AL7" s="197"/>
      <c r="AM7" s="193" t="s">
        <v>186</v>
      </c>
      <c r="AN7" s="97"/>
      <c r="AO7" s="97"/>
      <c r="AP7" s="97"/>
      <c r="AQ7" s="97"/>
      <c r="AR7" s="97"/>
      <c r="AS7" s="97"/>
      <c r="AT7" s="147"/>
      <c r="AU7" s="147"/>
      <c r="AV7" s="147"/>
      <c r="AW7" s="147"/>
      <c r="AX7" s="147"/>
      <c r="AY7" s="147"/>
      <c r="AZ7" s="147"/>
      <c r="BA7" s="147"/>
      <c r="BB7" s="147"/>
      <c r="BC7" s="147"/>
      <c r="BD7" s="14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row>
    <row r="8" spans="1:86" s="88" customFormat="1" ht="15.75" thickBot="1" x14ac:dyDescent="0.3">
      <c r="A8" t="s">
        <v>1</v>
      </c>
      <c r="H8" s="206" t="s">
        <v>142</v>
      </c>
      <c r="I8" s="207"/>
      <c r="J8" s="207"/>
      <c r="K8" s="208"/>
      <c r="L8" s="203" t="s">
        <v>143</v>
      </c>
      <c r="M8" s="204"/>
      <c r="N8" s="204"/>
      <c r="O8" s="204"/>
      <c r="P8" s="205"/>
      <c r="Q8" s="203" t="s">
        <v>143</v>
      </c>
      <c r="R8" s="204"/>
      <c r="S8" s="204"/>
      <c r="T8" s="204"/>
      <c r="U8" s="204"/>
      <c r="V8" s="204"/>
      <c r="W8" s="204"/>
      <c r="X8" s="204"/>
      <c r="Y8" s="204"/>
      <c r="Z8" s="204"/>
      <c r="AA8" s="204"/>
      <c r="AB8" s="204"/>
      <c r="AC8" s="204"/>
      <c r="AD8" s="205"/>
      <c r="AE8" s="203" t="s">
        <v>143</v>
      </c>
      <c r="AF8" s="204"/>
      <c r="AG8" s="204"/>
      <c r="AH8" s="204"/>
      <c r="AI8" s="204"/>
      <c r="AJ8" s="204"/>
      <c r="AK8" s="204"/>
      <c r="AL8" s="204"/>
      <c r="AM8" s="194"/>
      <c r="AN8" s="97"/>
      <c r="AO8" s="97"/>
      <c r="AP8" s="97"/>
      <c r="AQ8" s="97"/>
      <c r="AR8" s="97"/>
      <c r="AS8" s="97"/>
      <c r="AT8" s="147"/>
      <c r="AU8" s="147"/>
      <c r="AV8" s="147"/>
      <c r="AW8" s="147"/>
      <c r="AX8" s="147"/>
      <c r="AY8" s="147"/>
      <c r="AZ8" s="147"/>
      <c r="BA8" s="147"/>
      <c r="BB8" s="147"/>
      <c r="BC8" s="147"/>
      <c r="BD8" s="14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row>
    <row r="9" spans="1:86" ht="15.75" thickBot="1" x14ac:dyDescent="0.3">
      <c r="A9" s="88" t="s">
        <v>2</v>
      </c>
      <c r="H9" s="209"/>
      <c r="I9" s="210"/>
      <c r="J9" s="210"/>
      <c r="K9" s="211"/>
      <c r="L9" s="199" t="s">
        <v>3</v>
      </c>
      <c r="M9" s="200"/>
      <c r="N9" s="200"/>
      <c r="O9" s="200"/>
      <c r="P9" s="201"/>
      <c r="Q9" s="135"/>
      <c r="R9" s="202" t="s">
        <v>4</v>
      </c>
      <c r="S9" s="202"/>
      <c r="T9" s="202"/>
      <c r="U9" s="202"/>
      <c r="V9" s="202"/>
      <c r="W9" s="202"/>
      <c r="X9" s="202"/>
      <c r="Y9" s="202"/>
      <c r="Z9" s="202"/>
      <c r="AA9" s="202"/>
      <c r="AB9" s="202"/>
      <c r="AC9" s="136"/>
      <c r="AD9" s="214" t="s">
        <v>9</v>
      </c>
      <c r="AE9" s="135"/>
      <c r="AF9" s="202" t="s">
        <v>5</v>
      </c>
      <c r="AG9" s="202"/>
      <c r="AH9" s="202"/>
      <c r="AI9" s="202"/>
      <c r="AJ9" s="202"/>
      <c r="AK9" s="136"/>
      <c r="AL9" s="217" t="s">
        <v>185</v>
      </c>
      <c r="AM9" s="194"/>
      <c r="AN9" s="97"/>
      <c r="AO9" s="97"/>
      <c r="AP9" s="97"/>
      <c r="AQ9" s="97"/>
      <c r="AR9" s="97"/>
      <c r="AS9" s="97"/>
      <c r="AT9" s="147"/>
      <c r="AU9" s="147"/>
      <c r="AV9" s="147"/>
      <c r="AW9" s="147"/>
      <c r="AX9" s="147"/>
      <c r="AY9" s="147"/>
      <c r="AZ9" s="147"/>
      <c r="BA9" s="147"/>
      <c r="BB9" s="147"/>
      <c r="BC9" s="147"/>
      <c r="BD9" s="14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row>
    <row r="10" spans="1:86" ht="15.75" thickBot="1" x14ac:dyDescent="0.3">
      <c r="C10" s="196" t="s">
        <v>153</v>
      </c>
      <c r="D10" s="197"/>
      <c r="E10" s="197"/>
      <c r="F10" s="197"/>
      <c r="G10" s="198"/>
      <c r="H10" s="212"/>
      <c r="I10" s="212"/>
      <c r="J10" s="212"/>
      <c r="K10" s="213"/>
      <c r="L10" s="5">
        <v>0.3</v>
      </c>
      <c r="M10" s="5">
        <v>0.3</v>
      </c>
      <c r="N10" s="5">
        <v>0.3</v>
      </c>
      <c r="O10" s="5">
        <v>0.1</v>
      </c>
      <c r="P10" s="92" t="s">
        <v>129</v>
      </c>
      <c r="Q10" s="136"/>
      <c r="R10" s="5">
        <v>0.15</v>
      </c>
      <c r="S10" s="5">
        <v>0.1</v>
      </c>
      <c r="T10" s="110">
        <v>0.4</v>
      </c>
      <c r="U10" s="5">
        <v>0.15</v>
      </c>
      <c r="V10" s="5">
        <v>0.1</v>
      </c>
      <c r="W10" s="110">
        <v>0.02</v>
      </c>
      <c r="X10" s="110">
        <v>0.02</v>
      </c>
      <c r="Y10" s="110">
        <v>0.02</v>
      </c>
      <c r="Z10" s="110">
        <v>0.02</v>
      </c>
      <c r="AA10" s="110">
        <v>0.02</v>
      </c>
      <c r="AB10" s="92" t="s">
        <v>129</v>
      </c>
      <c r="AC10" s="139"/>
      <c r="AD10" s="215"/>
      <c r="AE10" s="136"/>
      <c r="AF10" s="5">
        <v>0.4</v>
      </c>
      <c r="AG10" s="5">
        <v>0.2</v>
      </c>
      <c r="AH10" s="5">
        <v>0.2</v>
      </c>
      <c r="AI10" s="5">
        <v>0.2</v>
      </c>
      <c r="AJ10" s="92" t="s">
        <v>129</v>
      </c>
      <c r="AK10" s="141"/>
      <c r="AL10" s="218"/>
      <c r="AM10" s="194"/>
      <c r="AN10" s="97"/>
      <c r="AO10" s="97"/>
      <c r="AP10" s="97"/>
      <c r="AQ10" s="97"/>
      <c r="AR10" s="97"/>
      <c r="AS10" s="97"/>
      <c r="AT10" s="147"/>
      <c r="AU10" s="147"/>
      <c r="AV10" s="147"/>
      <c r="AW10" s="147"/>
      <c r="AX10" s="147"/>
      <c r="AY10" s="147"/>
      <c r="AZ10" s="147"/>
      <c r="BA10" s="147"/>
      <c r="BB10" s="147"/>
      <c r="BC10" s="147"/>
      <c r="BD10" s="14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row>
    <row r="11" spans="1:86" s="1" customFormat="1" ht="75.75" thickBot="1" x14ac:dyDescent="0.3">
      <c r="A11" s="2" t="s">
        <v>6</v>
      </c>
      <c r="B11" s="2" t="s">
        <v>7</v>
      </c>
      <c r="C11" s="152" t="s">
        <v>8</v>
      </c>
      <c r="D11" s="153" t="s">
        <v>4</v>
      </c>
      <c r="E11" s="154" t="s">
        <v>9</v>
      </c>
      <c r="F11" s="155" t="s">
        <v>5</v>
      </c>
      <c r="G11" s="121" t="s">
        <v>185</v>
      </c>
      <c r="H11" s="122" t="s">
        <v>148</v>
      </c>
      <c r="I11" s="108" t="s">
        <v>181</v>
      </c>
      <c r="J11" s="108" t="s">
        <v>11</v>
      </c>
      <c r="K11" s="123" t="s">
        <v>147</v>
      </c>
      <c r="L11" s="2" t="s">
        <v>144</v>
      </c>
      <c r="M11" s="2" t="s">
        <v>145</v>
      </c>
      <c r="N11" s="2" t="s">
        <v>13</v>
      </c>
      <c r="O11" s="2" t="s">
        <v>14</v>
      </c>
      <c r="P11" s="165" t="s">
        <v>8</v>
      </c>
      <c r="Q11" s="137"/>
      <c r="R11" s="2" t="s">
        <v>149</v>
      </c>
      <c r="S11" s="2" t="s">
        <v>150</v>
      </c>
      <c r="T11" s="2" t="s">
        <v>16</v>
      </c>
      <c r="U11" s="2" t="s">
        <v>182</v>
      </c>
      <c r="V11" s="2" t="s">
        <v>17</v>
      </c>
      <c r="W11" s="2" t="s">
        <v>184</v>
      </c>
      <c r="X11" s="2" t="s">
        <v>18</v>
      </c>
      <c r="Y11" s="2" t="s">
        <v>19</v>
      </c>
      <c r="Z11" s="2" t="s">
        <v>20</v>
      </c>
      <c r="AA11" s="2" t="s">
        <v>21</v>
      </c>
      <c r="AB11" s="117" t="s">
        <v>22</v>
      </c>
      <c r="AC11" s="137"/>
      <c r="AD11" s="216"/>
      <c r="AE11" s="140"/>
      <c r="AF11" s="2" t="s">
        <v>23</v>
      </c>
      <c r="AG11" s="2" t="s">
        <v>151</v>
      </c>
      <c r="AH11" s="24" t="s">
        <v>24</v>
      </c>
      <c r="AI11" s="2" t="s">
        <v>152</v>
      </c>
      <c r="AJ11" s="118" t="s">
        <v>25</v>
      </c>
      <c r="AK11" s="137"/>
      <c r="AL11" s="219"/>
      <c r="AM11" s="195"/>
      <c r="AN11" s="142"/>
      <c r="AO11" s="142"/>
      <c r="AP11" s="142"/>
      <c r="AQ11" s="142"/>
      <c r="AR11" s="142"/>
      <c r="AS11" s="142"/>
      <c r="AT11" s="148"/>
      <c r="AU11" s="148"/>
      <c r="AV11" s="148"/>
      <c r="AW11" s="148"/>
      <c r="AX11" s="148"/>
      <c r="AY11" s="148"/>
      <c r="AZ11" s="148"/>
      <c r="BA11" s="148"/>
      <c r="BB11" s="148"/>
      <c r="BC11" s="148"/>
      <c r="BD11" s="148"/>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row>
    <row r="12" spans="1:86" ht="15.75" thickBot="1" x14ac:dyDescent="0.3">
      <c r="A12" s="105">
        <v>175</v>
      </c>
      <c r="B12" s="106" t="s">
        <v>27</v>
      </c>
      <c r="C12" s="89" t="str">
        <f>IF(K12="Yes",LEFT(P12,FIND("(",P12)-2),"")</f>
        <v>Low</v>
      </c>
      <c r="D12" s="89" t="str">
        <f>IF(K12="Yes",LEFT(AB12,FIND("(",AB12)-2),"")</f>
        <v>Moderate</v>
      </c>
      <c r="E12" s="89" t="str">
        <f>IF(K12="Yes",AD12,"")</f>
        <v>Low</v>
      </c>
      <c r="F12" s="89" t="str">
        <f>IF(K12="Yes",LEFT(AJ12,FIND("(",AJ12)-2),"")</f>
        <v>Moderate</v>
      </c>
      <c r="G12" s="89" t="str">
        <f t="shared" ref="G12:G13" si="0">AL12</f>
        <v>Low</v>
      </c>
      <c r="H12" s="107" t="s">
        <v>26</v>
      </c>
      <c r="I12" s="107" t="s">
        <v>26</v>
      </c>
      <c r="J12" s="107" t="s">
        <v>26</v>
      </c>
      <c r="K12" s="89" t="str">
        <f>IF(NOT(OR(H12="Yes",AND(I12="Yes",J12="Yes"))),"No SRA","Yes")</f>
        <v>Yes</v>
      </c>
      <c r="L12" s="104" t="s">
        <v>1</v>
      </c>
      <c r="M12" s="104" t="s">
        <v>0</v>
      </c>
      <c r="N12" s="104" t="s">
        <v>0</v>
      </c>
      <c r="O12" s="104" t="s">
        <v>1</v>
      </c>
      <c r="P12" s="89" t="str">
        <f>IF(K12="Yes",_xlfn.SWITCH(ROUND(L$10*_xlfn.SWITCH(L12,"Low",1,"Moderate",2,"High",3,0)+M$10*_xlfn.SWITCH(M12,"Low",1,"Moderate",2,"High",3,0)+N$10*_xlfn.SWITCH(N12,"Low",1,"Moderate",2,"High",3,0)+O$10*_xlfn.SWITCH(O12,"Low",1,"Moderate",2,"High",3,0),0),1,"Low",2,"Moderate",3,"High")&amp;" ("&amp;TEXT(L$10*_xlfn.SWITCH(L12,"Low",1,"Moderate",2,"High",3,0)+M$10*_xlfn.SWITCH(M12,"Low",1,"Moderate",2,"High",3,0)+N$10*_xlfn.SWITCH(N12,"Low",1,"Moderate",2,"High",3,0)+O$10*_xlfn.SWITCH(O12,"Low",1,"Moderate",2,"High",3,0),"0.00")&amp;")",K12)</f>
        <v>Low (1.40)</v>
      </c>
      <c r="Q12" s="138"/>
      <c r="R12" s="104" t="s">
        <v>2</v>
      </c>
      <c r="S12" s="104" t="s">
        <v>2</v>
      </c>
      <c r="T12" s="104" t="s">
        <v>2</v>
      </c>
      <c r="U12" s="104" t="s">
        <v>0</v>
      </c>
      <c r="V12" s="104" t="s">
        <v>1</v>
      </c>
      <c r="W12" s="104" t="s">
        <v>0</v>
      </c>
      <c r="X12" s="104" t="s">
        <v>0</v>
      </c>
      <c r="Y12" s="104" t="s">
        <v>0</v>
      </c>
      <c r="Z12" s="104" t="s">
        <v>0</v>
      </c>
      <c r="AA12" s="104" t="s">
        <v>1</v>
      </c>
      <c r="AB12" s="89" t="str">
        <f>IF(K12="Yes",_xlfn.SWITCH(ROUND(R$10*_xlfn.SWITCH(R12,"Low",1,"Moderate",2,"High",3,0)+S$10*_xlfn.SWITCH(S12,"Low",1,"Moderate",2,"High",3,0)+T$10*_xlfn.SWITCH(T12,"Low",1,"Moderate",2,"High",3,0)+U$10*_xlfn.SWITCH(U12,"Low",1,"Moderate",2,"High",3,0)+V$10*_xlfn.SWITCH(V12,"Low",1,"Moderate",2,"High",3,0)+W$10*_xlfn.SWITCH(W12,"Low",1,"Moderate",2,"High",3,0)+X$10*_xlfn.SWITCH(X12,"Low",1,"Moderate",2,"High",3,0)+Y$10*_xlfn.SWITCH(Y12,"Low",1,"Moderate",2,"High",3,0)+Z$10*_xlfn.SWITCH(Z12,"Low",1,"Moderate",2,"High",3,0)+AA$10*_xlfn.SWITCH(AA12,"Low",1,"Moderate",2,"High",3,0),0),1,"Low",2,"Moderate",3,"High")&amp;" ("&amp;TEXT(R$10*_xlfn.SWITCH(R12,"Low",1,"Moderate",2,"High",3,0)+S$10*_xlfn.SWITCH(S12,"Low",1,"Moderate",2,"High",3,0)+T$10*_xlfn.SWITCH(T12,"Low",1,"Moderate",2,"High",3,0)+U$10*_xlfn.SWITCH(U12,"Low",1,"Moderate",2,"High",3,0)+V$10*_xlfn.SWITCH(V12,"Low",1,"Moderate",2,"High",3,0)+W$10*_xlfn.SWITCH(W12,"Low",1,"Moderate",2,"High",3,0)+X$10*_xlfn.SWITCH(X12,"Low",1,"Moderate",2,"High",3,0)+Y$10*_xlfn.SWITCH(Y12,"Low",1,"Moderate",2,"High",3,0)+Z$10*_xlfn.SWITCH(Z12,"Low",1,"Moderate",2,"High",3,0)+AA$10*_xlfn.SWITCH(AA12,"Low",1,"Moderate",2,"High",3,0),"0.00")&amp;")",K12)</f>
        <v>Moderate (2.42)</v>
      </c>
      <c r="AC12" s="138"/>
      <c r="AD12" s="89" t="str">
        <f>IF(K12="Yes",_xlfn.SWITCH(LEFT(P12,FIND("(",P12)-2)&amp;LEFT(AB12,FIND("(",AB12)-2),"LowLow","Low","LowModerate","Low","LowHigh","Moderate","ModerateLow","Low","ModerateModerate","Moderate","ModerateHigh","High","HighLow","Moderate","HighModerate","High","HighHigh","High","Error"),K12)</f>
        <v>Low</v>
      </c>
      <c r="AE12" s="138"/>
      <c r="AF12" s="104" t="s">
        <v>1</v>
      </c>
      <c r="AG12" s="104" t="s">
        <v>0</v>
      </c>
      <c r="AH12" s="104" t="s">
        <v>1</v>
      </c>
      <c r="AI12" s="104" t="s">
        <v>1</v>
      </c>
      <c r="AJ12" s="89" t="str">
        <f>IF(K12="Yes",_xlfn.SWITCH(ROUND(AF$10*_xlfn.SWITCH(AF12,"Low",1,"Moderate",2,"High",3,0)+AG$10*_xlfn.SWITCH(AG12,"Low",1,"Moderate",2,"High",3,0)+AH$10*_xlfn.SWITCH(AH12,"Low",1,"Moderate",2,"High",3,0)+AI$10*_xlfn.SWITCH(AI12,"Low",1,"Moderate",2,"High",3,0),0),1,"Low",2,"Moderate",3,"High")&amp;" ("&amp;TEXT(AF$10*_xlfn.SWITCH(AF12,"Low",1,"Moderate",2,"High",3,0)+AG$10*_xlfn.SWITCH(AG12,"Low",1,"Moderate",2,"High",3,0)+AH$10*_xlfn.SWITCH(AH12,"Low",1,"Moderate",2,"High",3,0)+AI$10*_xlfn.SWITCH(AI12,"Low",1,"Moderate",2,"High",3,0),"0.00")&amp;")",K12)</f>
        <v>Moderate (1.80)</v>
      </c>
      <c r="AK12" s="138"/>
      <c r="AL12" s="190" t="str">
        <f>IF(K12="Yes",_xlfn.SWITCH(AD12&amp;LEFT(AJ12,FIND("(",AJ12)-2),"LowLow","Low","LowModerate","Low","LowHigh","Moderate","ModerateLow","Low","ModerateModerate","Moderate","ModerateHigh","High","HighLow","Moderate","HighModerate","High","HighHigh","High","Error"),K12)</f>
        <v>Low</v>
      </c>
      <c r="AM12" s="192"/>
      <c r="AN12" s="97"/>
      <c r="AO12" s="3"/>
      <c r="AP12" s="91"/>
      <c r="AQ12" s="3"/>
      <c r="AR12" s="3"/>
      <c r="AS12" s="3"/>
      <c r="AT12" s="149"/>
      <c r="AU12" s="149"/>
      <c r="AV12" s="149"/>
      <c r="AW12" s="150"/>
      <c r="AX12" s="150"/>
      <c r="AY12" s="151"/>
      <c r="AZ12" s="151"/>
      <c r="BA12" s="150"/>
      <c r="BB12" s="150"/>
      <c r="BC12" s="151"/>
      <c r="BD12" s="151"/>
      <c r="BE12" s="91"/>
      <c r="BF12" s="91"/>
      <c r="BG12" s="91"/>
      <c r="BH12" s="91"/>
      <c r="BI12" s="91"/>
      <c r="BJ12" s="91"/>
      <c r="BK12" s="143"/>
      <c r="BL12" s="91"/>
      <c r="BM12" s="143"/>
      <c r="BN12" s="143"/>
      <c r="BO12" s="143"/>
      <c r="BP12" s="91"/>
      <c r="BQ12" s="91"/>
      <c r="BR12" s="143"/>
      <c r="BS12" s="91"/>
      <c r="BT12" s="91"/>
      <c r="BU12" s="143"/>
      <c r="BV12" s="143"/>
      <c r="BW12" s="143"/>
      <c r="BX12" s="143"/>
      <c r="BY12" s="91"/>
      <c r="BZ12" s="91"/>
      <c r="CA12" s="91"/>
      <c r="CB12" s="91"/>
      <c r="CC12" s="91"/>
      <c r="CD12" s="144"/>
      <c r="CE12" s="144"/>
      <c r="CF12" s="144"/>
      <c r="CG12" s="144"/>
      <c r="CH12" s="145"/>
    </row>
    <row r="13" spans="1:86" ht="15.75" thickBot="1" x14ac:dyDescent="0.3">
      <c r="A13" s="105"/>
      <c r="B13" s="106"/>
      <c r="C13" s="89" t="str">
        <f t="shared" ref="C13" si="1">IF(K13="Yes",LEFT(P13,FIND("(",P13)-2),"")</f>
        <v/>
      </c>
      <c r="D13" s="89" t="str">
        <f t="shared" ref="D13" si="2">IF(K13="Yes",LEFT(AB13,FIND("(",AB13)-2),"")</f>
        <v/>
      </c>
      <c r="E13" s="89" t="str">
        <f t="shared" ref="E13" si="3">IF(K13="Yes",AD13,"")</f>
        <v/>
      </c>
      <c r="F13" s="89" t="str">
        <f t="shared" ref="F13" si="4">IF(K13="Yes",LEFT(AJ13,FIND("(",AJ13)-2),"")</f>
        <v/>
      </c>
      <c r="G13" s="89"/>
      <c r="H13" s="107"/>
      <c r="I13" s="107"/>
      <c r="J13" s="107"/>
      <c r="K13" s="89"/>
      <c r="L13" s="104"/>
      <c r="M13" s="104"/>
      <c r="N13" s="104"/>
      <c r="O13" s="104"/>
      <c r="P13" s="89"/>
      <c r="Q13" s="138"/>
      <c r="R13" s="104"/>
      <c r="S13" s="104"/>
      <c r="T13" s="104"/>
      <c r="U13" s="104"/>
      <c r="V13" s="104"/>
      <c r="W13" s="104"/>
      <c r="X13" s="104"/>
      <c r="Y13" s="104"/>
      <c r="Z13" s="104"/>
      <c r="AA13" s="104"/>
      <c r="AB13" s="89"/>
      <c r="AC13" s="138"/>
      <c r="AD13" s="89"/>
      <c r="AE13" s="138"/>
      <c r="AF13" s="104"/>
      <c r="AG13" s="104"/>
      <c r="AH13" s="104"/>
      <c r="AI13" s="104"/>
      <c r="AJ13" s="89"/>
      <c r="AK13" s="138"/>
      <c r="AL13" s="190"/>
      <c r="AM13" s="191"/>
      <c r="AN13" s="97"/>
      <c r="AO13" s="97"/>
      <c r="AP13" s="97"/>
      <c r="AQ13" s="97"/>
      <c r="AR13" s="97"/>
      <c r="AS13" s="97"/>
      <c r="AT13" s="147"/>
      <c r="AU13" s="147"/>
      <c r="AV13" s="147"/>
      <c r="AW13" s="147"/>
      <c r="AX13" s="147"/>
      <c r="AY13" s="147"/>
      <c r="AZ13" s="147"/>
      <c r="BA13" s="147"/>
      <c r="BB13" s="147"/>
      <c r="BC13" s="147"/>
      <c r="BD13" s="147"/>
      <c r="BE13" s="97"/>
      <c r="BF13" s="97"/>
      <c r="BG13" s="97"/>
      <c r="BH13" s="97"/>
      <c r="BI13" s="97"/>
      <c r="BJ13" s="97"/>
      <c r="BK13" s="97"/>
      <c r="BL13" s="97"/>
      <c r="BM13" s="146"/>
      <c r="BN13" s="146"/>
      <c r="BO13" s="146"/>
      <c r="BP13" s="97"/>
      <c r="BQ13" s="97"/>
      <c r="BR13" s="97"/>
      <c r="BS13" s="97"/>
      <c r="BT13" s="97"/>
      <c r="BU13" s="97"/>
      <c r="BV13" s="97"/>
      <c r="BW13" s="97"/>
      <c r="BX13" s="97"/>
      <c r="BY13" s="97"/>
      <c r="BZ13" s="97"/>
      <c r="CA13" s="97"/>
      <c r="CB13" s="97"/>
      <c r="CC13" s="97"/>
      <c r="CD13" s="97"/>
      <c r="CE13" s="97"/>
      <c r="CF13" s="97"/>
      <c r="CG13" s="97"/>
      <c r="CH13" s="97"/>
    </row>
    <row r="14" spans="1:86" ht="15.75" thickBot="1" x14ac:dyDescent="0.3">
      <c r="A14" s="105"/>
      <c r="B14" s="106"/>
      <c r="C14" s="89" t="str">
        <f t="shared" ref="C14:C20" si="5">IF(K14="Yes",LEFT(P14,FIND("(",P14)-2),"")</f>
        <v/>
      </c>
      <c r="D14" s="89" t="str">
        <f t="shared" ref="D14:D20" si="6">IF(K14="Yes",LEFT(AB14,FIND("(",AB14)-2),"")</f>
        <v/>
      </c>
      <c r="E14" s="89" t="str">
        <f t="shared" ref="E14:E20" si="7">IF(K14="Yes",AD14,"")</f>
        <v/>
      </c>
      <c r="F14" s="89" t="str">
        <f t="shared" ref="F14:F20" si="8">IF(K14="Yes",LEFT(AJ14,FIND("(",AJ14)-2),"")</f>
        <v/>
      </c>
      <c r="G14" s="89"/>
      <c r="H14" s="107"/>
      <c r="I14" s="107"/>
      <c r="J14" s="107"/>
      <c r="K14" s="89"/>
      <c r="L14" s="104"/>
      <c r="M14" s="104"/>
      <c r="N14" s="104"/>
      <c r="O14" s="104"/>
      <c r="P14" s="89"/>
      <c r="Q14" s="138"/>
      <c r="R14" s="104"/>
      <c r="S14" s="104"/>
      <c r="T14" s="104"/>
      <c r="U14" s="104"/>
      <c r="V14" s="104"/>
      <c r="W14" s="104"/>
      <c r="X14" s="104"/>
      <c r="Y14" s="104"/>
      <c r="Z14" s="104"/>
      <c r="AA14" s="104"/>
      <c r="AB14" s="89"/>
      <c r="AC14" s="138"/>
      <c r="AD14" s="89"/>
      <c r="AE14" s="138"/>
      <c r="AF14" s="104"/>
      <c r="AG14" s="104"/>
      <c r="AH14" s="104"/>
      <c r="AI14" s="104"/>
      <c r="AJ14" s="89"/>
      <c r="AK14" s="138"/>
      <c r="AL14" s="190"/>
      <c r="AM14" s="191"/>
      <c r="AN14" s="97"/>
      <c r="AO14" s="97"/>
      <c r="AP14" s="97"/>
      <c r="AQ14" s="97"/>
      <c r="AR14" s="97"/>
      <c r="AS14" s="97"/>
      <c r="AT14" s="147"/>
      <c r="AU14" s="147"/>
      <c r="AV14" s="147"/>
      <c r="AW14" s="147"/>
      <c r="AX14" s="147"/>
      <c r="AY14" s="147"/>
      <c r="AZ14" s="147"/>
      <c r="BA14" s="147"/>
      <c r="BB14" s="147"/>
      <c r="BC14" s="147"/>
      <c r="BD14" s="147"/>
      <c r="BE14" s="97"/>
      <c r="BF14" s="97"/>
      <c r="BG14" s="97"/>
      <c r="BH14" s="97"/>
      <c r="BI14" s="97"/>
      <c r="BJ14" s="97"/>
      <c r="BK14" s="97"/>
      <c r="BL14" s="97"/>
      <c r="BM14" s="146"/>
      <c r="BN14" s="146"/>
      <c r="BO14" s="146"/>
      <c r="BP14" s="97"/>
      <c r="BQ14" s="97"/>
      <c r="BR14" s="97"/>
      <c r="BS14" s="97"/>
      <c r="BT14" s="97"/>
      <c r="BU14" s="97"/>
      <c r="BV14" s="97"/>
      <c r="BW14" s="97"/>
      <c r="BX14" s="97"/>
      <c r="BY14" s="97"/>
      <c r="BZ14" s="97"/>
      <c r="CA14" s="97"/>
      <c r="CB14" s="97"/>
      <c r="CC14" s="97"/>
      <c r="CD14" s="97"/>
      <c r="CE14" s="97"/>
      <c r="CF14" s="97"/>
      <c r="CG14" s="97"/>
      <c r="CH14" s="97"/>
    </row>
    <row r="15" spans="1:86" ht="15.75" thickBot="1" x14ac:dyDescent="0.3">
      <c r="A15" s="105"/>
      <c r="B15" s="106"/>
      <c r="C15" s="89" t="str">
        <f t="shared" si="5"/>
        <v/>
      </c>
      <c r="D15" s="89" t="str">
        <f t="shared" si="6"/>
        <v/>
      </c>
      <c r="E15" s="89" t="str">
        <f t="shared" si="7"/>
        <v/>
      </c>
      <c r="F15" s="89" t="str">
        <f t="shared" si="8"/>
        <v/>
      </c>
      <c r="G15" s="89"/>
      <c r="H15" s="107"/>
      <c r="I15" s="107"/>
      <c r="J15" s="107"/>
      <c r="K15" s="89"/>
      <c r="L15" s="104"/>
      <c r="M15" s="104"/>
      <c r="N15" s="104"/>
      <c r="O15" s="104"/>
      <c r="P15" s="89"/>
      <c r="Q15" s="138"/>
      <c r="R15" s="104"/>
      <c r="S15" s="104"/>
      <c r="T15" s="104"/>
      <c r="U15" s="104"/>
      <c r="V15" s="104"/>
      <c r="W15" s="104"/>
      <c r="X15" s="104"/>
      <c r="Y15" s="104"/>
      <c r="Z15" s="104"/>
      <c r="AA15" s="104"/>
      <c r="AB15" s="89"/>
      <c r="AC15" s="138"/>
      <c r="AD15" s="89"/>
      <c r="AE15" s="138"/>
      <c r="AF15" s="104"/>
      <c r="AG15" s="104"/>
      <c r="AH15" s="104"/>
      <c r="AI15" s="104"/>
      <c r="AJ15" s="89"/>
      <c r="AK15" s="138"/>
      <c r="AL15" s="190"/>
      <c r="AM15" s="191"/>
      <c r="AN15" s="97"/>
      <c r="AO15" s="97"/>
      <c r="AP15" s="97"/>
      <c r="AQ15" s="97"/>
      <c r="AR15" s="97"/>
      <c r="AS15" s="97"/>
      <c r="AT15" s="147"/>
      <c r="AU15" s="147"/>
      <c r="AV15" s="147"/>
      <c r="AW15" s="147"/>
      <c r="AX15" s="147"/>
      <c r="AY15" s="147"/>
      <c r="AZ15" s="147"/>
      <c r="BA15" s="147"/>
      <c r="BB15" s="147"/>
      <c r="BC15" s="147"/>
      <c r="BD15" s="147"/>
      <c r="BE15" s="97"/>
      <c r="BF15" s="97"/>
      <c r="BG15" s="97"/>
      <c r="BH15" s="97"/>
      <c r="BI15" s="97"/>
      <c r="BJ15" s="97"/>
      <c r="BK15" s="97"/>
      <c r="BL15" s="97"/>
      <c r="BM15" s="146"/>
      <c r="BN15" s="146"/>
      <c r="BO15" s="146"/>
      <c r="BP15" s="97"/>
      <c r="BQ15" s="97"/>
      <c r="BR15" s="97"/>
      <c r="BS15" s="97"/>
      <c r="BT15" s="97"/>
      <c r="BU15" s="97"/>
      <c r="BV15" s="97"/>
      <c r="BW15" s="97"/>
      <c r="BX15" s="97"/>
      <c r="BY15" s="97"/>
      <c r="BZ15" s="97"/>
      <c r="CA15" s="97"/>
      <c r="CB15" s="97"/>
      <c r="CC15" s="97"/>
      <c r="CD15" s="97"/>
      <c r="CE15" s="97"/>
      <c r="CF15" s="97"/>
      <c r="CG15" s="97"/>
      <c r="CH15" s="97"/>
    </row>
    <row r="16" spans="1:86" ht="15.75" thickBot="1" x14ac:dyDescent="0.3">
      <c r="A16" s="105"/>
      <c r="B16" s="106"/>
      <c r="C16" s="89" t="str">
        <f t="shared" si="5"/>
        <v/>
      </c>
      <c r="D16" s="89" t="str">
        <f t="shared" si="6"/>
        <v/>
      </c>
      <c r="E16" s="89" t="str">
        <f t="shared" si="7"/>
        <v/>
      </c>
      <c r="F16" s="89" t="str">
        <f t="shared" si="8"/>
        <v/>
      </c>
      <c r="G16" s="89"/>
      <c r="H16" s="107"/>
      <c r="I16" s="107"/>
      <c r="J16" s="107"/>
      <c r="K16" s="89"/>
      <c r="L16" s="104"/>
      <c r="M16" s="104"/>
      <c r="N16" s="104"/>
      <c r="O16" s="104"/>
      <c r="P16" s="89"/>
      <c r="Q16" s="138"/>
      <c r="R16" s="104"/>
      <c r="S16" s="104"/>
      <c r="T16" s="104"/>
      <c r="U16" s="104"/>
      <c r="V16" s="104"/>
      <c r="W16" s="104"/>
      <c r="X16" s="104"/>
      <c r="Y16" s="104"/>
      <c r="Z16" s="104"/>
      <c r="AA16" s="104"/>
      <c r="AB16" s="89"/>
      <c r="AC16" s="138"/>
      <c r="AD16" s="89"/>
      <c r="AE16" s="138"/>
      <c r="AF16" s="104"/>
      <c r="AG16" s="104"/>
      <c r="AH16" s="104"/>
      <c r="AI16" s="104"/>
      <c r="AJ16" s="89"/>
      <c r="AK16" s="138"/>
      <c r="AL16" s="190"/>
      <c r="AM16" s="191"/>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146"/>
      <c r="BN16" s="146"/>
      <c r="BO16" s="146"/>
      <c r="BP16" s="97"/>
      <c r="BQ16" s="97"/>
      <c r="BR16" s="97"/>
      <c r="BS16" s="97"/>
      <c r="BT16" s="97"/>
      <c r="BU16" s="97"/>
      <c r="BV16" s="97"/>
      <c r="BW16" s="97"/>
      <c r="BX16" s="97"/>
      <c r="BY16" s="97"/>
      <c r="BZ16" s="97"/>
      <c r="CA16" s="97"/>
      <c r="CB16" s="97"/>
      <c r="CC16" s="97"/>
      <c r="CD16" s="97"/>
      <c r="CE16" s="97"/>
      <c r="CF16" s="97"/>
      <c r="CG16" s="97"/>
      <c r="CH16" s="97"/>
    </row>
    <row r="17" spans="1:86" ht="15.75" thickBot="1" x14ac:dyDescent="0.3">
      <c r="A17" s="105"/>
      <c r="B17" s="106"/>
      <c r="C17" s="89" t="str">
        <f t="shared" si="5"/>
        <v/>
      </c>
      <c r="D17" s="89" t="str">
        <f t="shared" si="6"/>
        <v/>
      </c>
      <c r="E17" s="89" t="str">
        <f t="shared" si="7"/>
        <v/>
      </c>
      <c r="F17" s="89" t="str">
        <f t="shared" si="8"/>
        <v/>
      </c>
      <c r="G17" s="89"/>
      <c r="H17" s="107"/>
      <c r="I17" s="107"/>
      <c r="J17" s="107"/>
      <c r="K17" s="89"/>
      <c r="L17" s="104"/>
      <c r="M17" s="104"/>
      <c r="N17" s="104"/>
      <c r="O17" s="104"/>
      <c r="P17" s="89"/>
      <c r="Q17" s="138"/>
      <c r="R17" s="104"/>
      <c r="S17" s="104"/>
      <c r="T17" s="104"/>
      <c r="U17" s="104"/>
      <c r="V17" s="104"/>
      <c r="W17" s="104"/>
      <c r="X17" s="104"/>
      <c r="Y17" s="104"/>
      <c r="Z17" s="104"/>
      <c r="AA17" s="104"/>
      <c r="AB17" s="89"/>
      <c r="AC17" s="138"/>
      <c r="AD17" s="89"/>
      <c r="AE17" s="138"/>
      <c r="AF17" s="104"/>
      <c r="AG17" s="104"/>
      <c r="AH17" s="104"/>
      <c r="AI17" s="104"/>
      <c r="AJ17" s="89"/>
      <c r="AK17" s="138"/>
      <c r="AL17" s="190"/>
      <c r="AM17" s="191"/>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146"/>
      <c r="BN17" s="146"/>
      <c r="BO17" s="146"/>
      <c r="BP17" s="97"/>
      <c r="BQ17" s="97"/>
      <c r="BR17" s="97"/>
      <c r="BS17" s="97"/>
      <c r="BT17" s="97"/>
      <c r="BU17" s="97"/>
      <c r="BV17" s="97"/>
      <c r="BW17" s="97"/>
      <c r="BX17" s="97"/>
      <c r="BY17" s="97"/>
      <c r="BZ17" s="97"/>
      <c r="CA17" s="97"/>
      <c r="CB17" s="97"/>
      <c r="CC17" s="97"/>
      <c r="CD17" s="97"/>
      <c r="CE17" s="97"/>
      <c r="CF17" s="97"/>
      <c r="CG17" s="97"/>
      <c r="CH17" s="97"/>
    </row>
    <row r="18" spans="1:86" ht="15.75" thickBot="1" x14ac:dyDescent="0.3">
      <c r="A18" s="105"/>
      <c r="B18" s="106"/>
      <c r="C18" s="89" t="str">
        <f t="shared" si="5"/>
        <v/>
      </c>
      <c r="D18" s="89" t="str">
        <f t="shared" si="6"/>
        <v/>
      </c>
      <c r="E18" s="89" t="str">
        <f t="shared" si="7"/>
        <v/>
      </c>
      <c r="F18" s="89" t="str">
        <f t="shared" si="8"/>
        <v/>
      </c>
      <c r="G18" s="89"/>
      <c r="H18" s="107"/>
      <c r="I18" s="107"/>
      <c r="J18" s="107"/>
      <c r="K18" s="89"/>
      <c r="L18" s="104"/>
      <c r="M18" s="104"/>
      <c r="N18" s="104"/>
      <c r="O18" s="104"/>
      <c r="P18" s="89"/>
      <c r="Q18" s="138"/>
      <c r="R18" s="104"/>
      <c r="S18" s="104"/>
      <c r="T18" s="104"/>
      <c r="U18" s="104"/>
      <c r="V18" s="104"/>
      <c r="W18" s="104"/>
      <c r="X18" s="104"/>
      <c r="Y18" s="104"/>
      <c r="Z18" s="104"/>
      <c r="AA18" s="104"/>
      <c r="AB18" s="89"/>
      <c r="AC18" s="138"/>
      <c r="AD18" s="89"/>
      <c r="AE18" s="138"/>
      <c r="AF18" s="104"/>
      <c r="AG18" s="104"/>
      <c r="AH18" s="104"/>
      <c r="AI18" s="104"/>
      <c r="AJ18" s="89"/>
      <c r="AK18" s="138"/>
      <c r="AL18" s="190"/>
      <c r="AM18" s="191"/>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146"/>
      <c r="BN18" s="146"/>
      <c r="BO18" s="146"/>
      <c r="BP18" s="97"/>
      <c r="BQ18" s="97"/>
      <c r="BR18" s="97"/>
      <c r="BS18" s="97"/>
      <c r="BT18" s="97"/>
      <c r="BU18" s="97"/>
      <c r="BV18" s="97"/>
      <c r="BW18" s="97"/>
      <c r="BX18" s="97"/>
      <c r="BY18" s="97"/>
      <c r="BZ18" s="97"/>
      <c r="CA18" s="97"/>
      <c r="CB18" s="97"/>
      <c r="CC18" s="97"/>
      <c r="CD18" s="97"/>
      <c r="CE18" s="97"/>
      <c r="CF18" s="97"/>
      <c r="CG18" s="97"/>
      <c r="CH18" s="97"/>
    </row>
    <row r="19" spans="1:86" ht="15.75" thickBot="1" x14ac:dyDescent="0.3">
      <c r="A19" s="105"/>
      <c r="B19" s="106"/>
      <c r="C19" s="89" t="str">
        <f t="shared" si="5"/>
        <v/>
      </c>
      <c r="D19" s="89" t="str">
        <f t="shared" si="6"/>
        <v/>
      </c>
      <c r="E19" s="89" t="str">
        <f t="shared" si="7"/>
        <v/>
      </c>
      <c r="F19" s="89" t="str">
        <f t="shared" si="8"/>
        <v/>
      </c>
      <c r="G19" s="89"/>
      <c r="H19" s="107"/>
      <c r="I19" s="107"/>
      <c r="J19" s="107"/>
      <c r="K19" s="89"/>
      <c r="L19" s="104"/>
      <c r="M19" s="104"/>
      <c r="N19" s="104"/>
      <c r="O19" s="104"/>
      <c r="P19" s="89"/>
      <c r="Q19" s="138"/>
      <c r="R19" s="104"/>
      <c r="S19" s="104"/>
      <c r="T19" s="104"/>
      <c r="U19" s="104"/>
      <c r="V19" s="104"/>
      <c r="W19" s="104"/>
      <c r="X19" s="104"/>
      <c r="Y19" s="104"/>
      <c r="Z19" s="104"/>
      <c r="AA19" s="104"/>
      <c r="AB19" s="89"/>
      <c r="AC19" s="138"/>
      <c r="AD19" s="89"/>
      <c r="AE19" s="138"/>
      <c r="AF19" s="104"/>
      <c r="AG19" s="104"/>
      <c r="AH19" s="104"/>
      <c r="AI19" s="104"/>
      <c r="AJ19" s="89"/>
      <c r="AK19" s="138"/>
      <c r="AL19" s="190"/>
      <c r="AM19" s="191"/>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146"/>
      <c r="BN19" s="146"/>
      <c r="BO19" s="146"/>
      <c r="BP19" s="97"/>
      <c r="BQ19" s="97"/>
      <c r="BR19" s="97"/>
      <c r="BS19" s="97"/>
      <c r="BT19" s="97"/>
      <c r="BU19" s="97"/>
      <c r="BV19" s="97"/>
      <c r="BW19" s="97"/>
      <c r="BX19" s="97"/>
      <c r="BY19" s="97"/>
      <c r="BZ19" s="97"/>
      <c r="CA19" s="97"/>
      <c r="CB19" s="97"/>
      <c r="CC19" s="97"/>
      <c r="CD19" s="97"/>
      <c r="CE19" s="97"/>
      <c r="CF19" s="97"/>
      <c r="CG19" s="97"/>
      <c r="CH19" s="97"/>
    </row>
    <row r="20" spans="1:86" ht="15.75" thickBot="1" x14ac:dyDescent="0.3">
      <c r="A20" s="105"/>
      <c r="B20" s="106"/>
      <c r="C20" s="89" t="str">
        <f t="shared" si="5"/>
        <v/>
      </c>
      <c r="D20" s="89" t="str">
        <f t="shared" si="6"/>
        <v/>
      </c>
      <c r="E20" s="89" t="str">
        <f t="shared" si="7"/>
        <v/>
      </c>
      <c r="F20" s="89" t="str">
        <f t="shared" si="8"/>
        <v/>
      </c>
      <c r="G20" s="89"/>
      <c r="H20" s="107"/>
      <c r="I20" s="107"/>
      <c r="J20" s="107"/>
      <c r="K20" s="89"/>
      <c r="L20" s="104"/>
      <c r="M20" s="104"/>
      <c r="N20" s="104"/>
      <c r="O20" s="104"/>
      <c r="P20" s="89"/>
      <c r="Q20" s="138"/>
      <c r="R20" s="104"/>
      <c r="S20" s="104"/>
      <c r="T20" s="104"/>
      <c r="U20" s="104"/>
      <c r="V20" s="104"/>
      <c r="W20" s="104"/>
      <c r="X20" s="104"/>
      <c r="Y20" s="104"/>
      <c r="Z20" s="104"/>
      <c r="AA20" s="104"/>
      <c r="AB20" s="89"/>
      <c r="AC20" s="138"/>
      <c r="AD20" s="89"/>
      <c r="AE20" s="138"/>
      <c r="AF20" s="104"/>
      <c r="AG20" s="104"/>
      <c r="AH20" s="104"/>
      <c r="AI20" s="104"/>
      <c r="AJ20" s="89"/>
      <c r="AK20" s="138"/>
      <c r="AL20" s="190"/>
      <c r="AM20" s="191"/>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146"/>
      <c r="BN20" s="146"/>
      <c r="BO20" s="146"/>
      <c r="BP20" s="97"/>
      <c r="BQ20" s="97"/>
      <c r="BR20" s="97"/>
      <c r="BS20" s="97"/>
      <c r="BT20" s="97"/>
      <c r="BU20" s="97"/>
      <c r="BV20" s="97"/>
      <c r="BW20" s="97"/>
      <c r="BX20" s="97"/>
      <c r="BY20" s="97"/>
      <c r="BZ20" s="97"/>
      <c r="CA20" s="97"/>
      <c r="CB20" s="97"/>
      <c r="CC20" s="97"/>
      <c r="CD20" s="97"/>
      <c r="CE20" s="97"/>
      <c r="CF20" s="97"/>
      <c r="CG20" s="97"/>
      <c r="CH20" s="97"/>
    </row>
    <row r="21" spans="1:86" ht="15.75" thickBot="1" x14ac:dyDescent="0.3">
      <c r="A21" s="105"/>
      <c r="B21" s="106"/>
      <c r="C21" s="89" t="str">
        <f>IF(K21="Yes",LEFT(P21,FIND("(",P21)-2),"")</f>
        <v/>
      </c>
      <c r="D21" s="89" t="str">
        <f>IF(K21="Yes",LEFT(AB21,FIND("(",AB21)-2),"")</f>
        <v/>
      </c>
      <c r="E21" s="89" t="str">
        <f>IF(K21="Yes",AD21,"")</f>
        <v/>
      </c>
      <c r="F21" s="89" t="str">
        <f>IF(K21="Yes",LEFT(AJ21,FIND("(",AJ21)-2),"")</f>
        <v/>
      </c>
      <c r="G21" s="89"/>
      <c r="H21" s="107"/>
      <c r="I21" s="107"/>
      <c r="J21" s="107"/>
      <c r="K21" s="89"/>
      <c r="L21" s="104"/>
      <c r="M21" s="104"/>
      <c r="N21" s="104"/>
      <c r="O21" s="104"/>
      <c r="P21" s="89"/>
      <c r="Q21" s="138"/>
      <c r="R21" s="104"/>
      <c r="S21" s="104"/>
      <c r="T21" s="104"/>
      <c r="U21" s="104"/>
      <c r="V21" s="104"/>
      <c r="W21" s="104"/>
      <c r="X21" s="104"/>
      <c r="Y21" s="104"/>
      <c r="Z21" s="104"/>
      <c r="AA21" s="104"/>
      <c r="AB21" s="89"/>
      <c r="AC21" s="138"/>
      <c r="AD21" s="89"/>
      <c r="AE21" s="138"/>
      <c r="AF21" s="104"/>
      <c r="AG21" s="104"/>
      <c r="AH21" s="104"/>
      <c r="AI21" s="104"/>
      <c r="AJ21" s="89"/>
      <c r="AK21" s="138"/>
      <c r="AL21" s="190"/>
      <c r="AM21" s="191"/>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146"/>
      <c r="BN21" s="146"/>
      <c r="BO21" s="146"/>
      <c r="BP21" s="97"/>
      <c r="BQ21" s="97"/>
      <c r="BR21" s="97"/>
      <c r="BS21" s="97"/>
      <c r="BT21" s="97"/>
      <c r="BU21" s="97"/>
      <c r="BV21" s="97"/>
      <c r="BW21" s="97"/>
      <c r="BX21" s="97"/>
      <c r="BY21" s="97"/>
      <c r="BZ21" s="97"/>
      <c r="CA21" s="97"/>
      <c r="CB21" s="97"/>
      <c r="CC21" s="97"/>
      <c r="CD21" s="97"/>
      <c r="CE21" s="97"/>
      <c r="CF21" s="97"/>
      <c r="CG21" s="97"/>
      <c r="CH21" s="97"/>
    </row>
    <row r="22" spans="1:86" ht="15.75" thickBot="1" x14ac:dyDescent="0.3">
      <c r="A22" s="105"/>
      <c r="B22" s="106"/>
      <c r="C22" s="89" t="str">
        <f t="shared" ref="C22:C31" si="9">IF(K22="Yes",LEFT(P22,FIND("(",P22)-2),"")</f>
        <v/>
      </c>
      <c r="D22" s="89" t="str">
        <f t="shared" ref="D22:D31" si="10">IF(K22="Yes",LEFT(AB22,FIND("(",AB22)-2),"")</f>
        <v/>
      </c>
      <c r="E22" s="89" t="str">
        <f t="shared" ref="E22:E31" si="11">IF(K22="Yes",AD22,"")</f>
        <v/>
      </c>
      <c r="F22" s="89" t="str">
        <f t="shared" ref="F22:F31" si="12">IF(K22="Yes",LEFT(AJ22,FIND("(",AJ22)-2),"")</f>
        <v/>
      </c>
      <c r="G22" s="89"/>
      <c r="H22" s="107"/>
      <c r="I22" s="107"/>
      <c r="J22" s="107"/>
      <c r="K22" s="89"/>
      <c r="L22" s="104"/>
      <c r="M22" s="104"/>
      <c r="N22" s="104"/>
      <c r="O22" s="104"/>
      <c r="P22" s="89"/>
      <c r="Q22" s="138"/>
      <c r="R22" s="104"/>
      <c r="S22" s="104"/>
      <c r="T22" s="104"/>
      <c r="U22" s="104"/>
      <c r="V22" s="104"/>
      <c r="W22" s="104"/>
      <c r="X22" s="104"/>
      <c r="Y22" s="104"/>
      <c r="Z22" s="104"/>
      <c r="AA22" s="104"/>
      <c r="AB22" s="89"/>
      <c r="AC22" s="138"/>
      <c r="AD22" s="89"/>
      <c r="AE22" s="138"/>
      <c r="AF22" s="104"/>
      <c r="AG22" s="104"/>
      <c r="AH22" s="104"/>
      <c r="AI22" s="104"/>
      <c r="AJ22" s="89"/>
      <c r="AK22" s="138"/>
      <c r="AL22" s="190"/>
      <c r="AM22" s="191"/>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146"/>
      <c r="BN22" s="146"/>
      <c r="BO22" s="146"/>
      <c r="BP22" s="97"/>
      <c r="BQ22" s="97"/>
      <c r="BR22" s="97"/>
      <c r="BS22" s="97"/>
      <c r="BT22" s="97"/>
      <c r="BU22" s="97"/>
      <c r="BV22" s="97"/>
      <c r="BW22" s="97"/>
      <c r="BX22" s="97"/>
      <c r="BY22" s="97"/>
      <c r="BZ22" s="97"/>
      <c r="CA22" s="97"/>
      <c r="CB22" s="97"/>
      <c r="CC22" s="97"/>
      <c r="CD22" s="97"/>
      <c r="CE22" s="97"/>
      <c r="CF22" s="97"/>
      <c r="CG22" s="97"/>
      <c r="CH22" s="97"/>
    </row>
    <row r="23" spans="1:86" ht="15.75" thickBot="1" x14ac:dyDescent="0.3">
      <c r="A23" s="105"/>
      <c r="B23" s="106"/>
      <c r="C23" s="89" t="str">
        <f t="shared" si="9"/>
        <v/>
      </c>
      <c r="D23" s="89" t="str">
        <f t="shared" si="10"/>
        <v/>
      </c>
      <c r="E23" s="89" t="str">
        <f t="shared" si="11"/>
        <v/>
      </c>
      <c r="F23" s="89" t="str">
        <f t="shared" si="12"/>
        <v/>
      </c>
      <c r="G23" s="89"/>
      <c r="H23" s="107"/>
      <c r="I23" s="107"/>
      <c r="J23" s="107"/>
      <c r="K23" s="89"/>
      <c r="L23" s="104"/>
      <c r="M23" s="104"/>
      <c r="N23" s="104"/>
      <c r="O23" s="104"/>
      <c r="P23" s="89"/>
      <c r="Q23" s="138"/>
      <c r="R23" s="104"/>
      <c r="S23" s="104"/>
      <c r="T23" s="104"/>
      <c r="U23" s="104"/>
      <c r="V23" s="104"/>
      <c r="W23" s="104"/>
      <c r="X23" s="104"/>
      <c r="Y23" s="104"/>
      <c r="Z23" s="104"/>
      <c r="AA23" s="104"/>
      <c r="AB23" s="89"/>
      <c r="AC23" s="138"/>
      <c r="AD23" s="89"/>
      <c r="AE23" s="138"/>
      <c r="AF23" s="104"/>
      <c r="AG23" s="104"/>
      <c r="AH23" s="104"/>
      <c r="AI23" s="104"/>
      <c r="AJ23" s="89"/>
      <c r="AK23" s="138"/>
      <c r="AL23" s="190"/>
      <c r="AM23" s="191"/>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146"/>
      <c r="BN23" s="146"/>
      <c r="BO23" s="146"/>
      <c r="BP23" s="97"/>
      <c r="BQ23" s="97"/>
      <c r="BR23" s="97"/>
      <c r="BS23" s="97"/>
      <c r="BT23" s="97"/>
      <c r="BU23" s="97"/>
      <c r="BV23" s="97"/>
      <c r="BW23" s="97"/>
      <c r="BX23" s="97"/>
      <c r="BY23" s="97"/>
      <c r="BZ23" s="97"/>
      <c r="CA23" s="97"/>
      <c r="CB23" s="97"/>
      <c r="CC23" s="97"/>
      <c r="CD23" s="97"/>
      <c r="CE23" s="97"/>
      <c r="CF23" s="97"/>
      <c r="CG23" s="97"/>
      <c r="CH23" s="97"/>
    </row>
    <row r="24" spans="1:86" ht="15.75" thickBot="1" x14ac:dyDescent="0.3">
      <c r="A24" s="105"/>
      <c r="B24" s="106"/>
      <c r="C24" s="89" t="str">
        <f t="shared" si="9"/>
        <v/>
      </c>
      <c r="D24" s="89" t="str">
        <f t="shared" si="10"/>
        <v/>
      </c>
      <c r="E24" s="89" t="str">
        <f t="shared" si="11"/>
        <v/>
      </c>
      <c r="F24" s="89" t="str">
        <f t="shared" si="12"/>
        <v/>
      </c>
      <c r="G24" s="89"/>
      <c r="H24" s="107"/>
      <c r="I24" s="107"/>
      <c r="J24" s="107"/>
      <c r="K24" s="89"/>
      <c r="L24" s="104"/>
      <c r="M24" s="104"/>
      <c r="N24" s="104"/>
      <c r="O24" s="104"/>
      <c r="P24" s="89"/>
      <c r="Q24" s="138"/>
      <c r="R24" s="104"/>
      <c r="S24" s="104"/>
      <c r="T24" s="104"/>
      <c r="U24" s="104"/>
      <c r="V24" s="104"/>
      <c r="W24" s="104"/>
      <c r="X24" s="104"/>
      <c r="Y24" s="104"/>
      <c r="Z24" s="104"/>
      <c r="AA24" s="104"/>
      <c r="AB24" s="89"/>
      <c r="AC24" s="138"/>
      <c r="AD24" s="89"/>
      <c r="AE24" s="138"/>
      <c r="AF24" s="104"/>
      <c r="AG24" s="104"/>
      <c r="AH24" s="104"/>
      <c r="AI24" s="104"/>
      <c r="AJ24" s="89"/>
      <c r="AK24" s="138"/>
      <c r="AL24" s="190"/>
      <c r="AM24" s="191"/>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146"/>
      <c r="BN24" s="146"/>
      <c r="BO24" s="97"/>
      <c r="BP24" s="97"/>
      <c r="BQ24" s="97"/>
      <c r="BR24" s="97"/>
      <c r="BS24" s="97"/>
      <c r="BT24" s="97"/>
      <c r="BU24" s="97"/>
      <c r="BV24" s="97"/>
      <c r="BW24" s="97"/>
      <c r="BX24" s="97"/>
      <c r="BY24" s="97"/>
      <c r="BZ24" s="97"/>
      <c r="CA24" s="97"/>
      <c r="CB24" s="97"/>
      <c r="CC24" s="97"/>
      <c r="CD24" s="97"/>
      <c r="CE24" s="97"/>
      <c r="CF24" s="97"/>
      <c r="CG24" s="97"/>
      <c r="CH24" s="97"/>
    </row>
    <row r="25" spans="1:86" ht="15.75" thickBot="1" x14ac:dyDescent="0.3">
      <c r="A25" s="105"/>
      <c r="B25" s="106"/>
      <c r="C25" s="89" t="str">
        <f t="shared" si="9"/>
        <v/>
      </c>
      <c r="D25" s="89" t="str">
        <f t="shared" si="10"/>
        <v/>
      </c>
      <c r="E25" s="89" t="str">
        <f t="shared" si="11"/>
        <v/>
      </c>
      <c r="F25" s="89" t="str">
        <f t="shared" si="12"/>
        <v/>
      </c>
      <c r="G25" s="89"/>
      <c r="H25" s="107"/>
      <c r="I25" s="107"/>
      <c r="J25" s="107"/>
      <c r="K25" s="89"/>
      <c r="L25" s="104"/>
      <c r="M25" s="104"/>
      <c r="N25" s="104"/>
      <c r="O25" s="104"/>
      <c r="P25" s="89"/>
      <c r="Q25" s="138"/>
      <c r="R25" s="104"/>
      <c r="S25" s="104"/>
      <c r="T25" s="104"/>
      <c r="U25" s="104"/>
      <c r="V25" s="104"/>
      <c r="W25" s="104"/>
      <c r="X25" s="104"/>
      <c r="Y25" s="104"/>
      <c r="Z25" s="104"/>
      <c r="AA25" s="104"/>
      <c r="AB25" s="89"/>
      <c r="AC25" s="138"/>
      <c r="AD25" s="89"/>
      <c r="AE25" s="138"/>
      <c r="AF25" s="104"/>
      <c r="AG25" s="104"/>
      <c r="AH25" s="104"/>
      <c r="AI25" s="104"/>
      <c r="AJ25" s="89"/>
      <c r="AK25" s="138"/>
      <c r="AL25" s="190"/>
      <c r="AM25" s="191"/>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146"/>
      <c r="BN25" s="97"/>
      <c r="BO25" s="97"/>
      <c r="BP25" s="97"/>
      <c r="BQ25" s="97"/>
      <c r="BR25" s="97"/>
      <c r="BS25" s="97"/>
      <c r="BT25" s="97"/>
      <c r="BU25" s="97"/>
      <c r="BV25" s="97"/>
      <c r="BW25" s="97"/>
      <c r="BX25" s="97"/>
      <c r="BY25" s="97"/>
      <c r="BZ25" s="97"/>
      <c r="CA25" s="97"/>
      <c r="CB25" s="97"/>
      <c r="CC25" s="97"/>
      <c r="CD25" s="97"/>
      <c r="CE25" s="97"/>
      <c r="CF25" s="97"/>
      <c r="CG25" s="97"/>
      <c r="CH25" s="97"/>
    </row>
    <row r="26" spans="1:86" ht="15.75" thickBot="1" x14ac:dyDescent="0.3">
      <c r="A26" s="105"/>
      <c r="B26" s="106"/>
      <c r="C26" s="89" t="str">
        <f t="shared" si="9"/>
        <v/>
      </c>
      <c r="D26" s="89" t="str">
        <f t="shared" si="10"/>
        <v/>
      </c>
      <c r="E26" s="89" t="str">
        <f t="shared" si="11"/>
        <v/>
      </c>
      <c r="F26" s="89" t="str">
        <f t="shared" si="12"/>
        <v/>
      </c>
      <c r="G26" s="89"/>
      <c r="H26" s="107"/>
      <c r="I26" s="107"/>
      <c r="J26" s="107"/>
      <c r="K26" s="89"/>
      <c r="L26" s="104"/>
      <c r="M26" s="104"/>
      <c r="N26" s="104"/>
      <c r="O26" s="104"/>
      <c r="P26" s="89"/>
      <c r="Q26" s="138"/>
      <c r="R26" s="104"/>
      <c r="S26" s="104"/>
      <c r="T26" s="104"/>
      <c r="U26" s="104"/>
      <c r="V26" s="104"/>
      <c r="W26" s="104"/>
      <c r="X26" s="104"/>
      <c r="Y26" s="104"/>
      <c r="Z26" s="104"/>
      <c r="AA26" s="104"/>
      <c r="AB26" s="89"/>
      <c r="AC26" s="138"/>
      <c r="AD26" s="89"/>
      <c r="AE26" s="138"/>
      <c r="AF26" s="104"/>
      <c r="AG26" s="104"/>
      <c r="AH26" s="104"/>
      <c r="AI26" s="104"/>
      <c r="AJ26" s="89"/>
      <c r="AK26" s="138"/>
      <c r="AL26" s="190"/>
      <c r="AM26" s="191"/>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row>
    <row r="27" spans="1:86" ht="15.75" thickBot="1" x14ac:dyDescent="0.3">
      <c r="A27" s="105"/>
      <c r="B27" s="106"/>
      <c r="C27" s="89" t="str">
        <f t="shared" si="9"/>
        <v/>
      </c>
      <c r="D27" s="89" t="str">
        <f t="shared" si="10"/>
        <v/>
      </c>
      <c r="E27" s="89" t="str">
        <f t="shared" si="11"/>
        <v/>
      </c>
      <c r="F27" s="89" t="str">
        <f t="shared" si="12"/>
        <v/>
      </c>
      <c r="G27" s="89"/>
      <c r="H27" s="107"/>
      <c r="I27" s="107"/>
      <c r="J27" s="107"/>
      <c r="K27" s="89"/>
      <c r="L27" s="104"/>
      <c r="M27" s="104"/>
      <c r="N27" s="104"/>
      <c r="O27" s="104"/>
      <c r="P27" s="89"/>
      <c r="Q27" s="138"/>
      <c r="R27" s="104"/>
      <c r="S27" s="104"/>
      <c r="T27" s="104"/>
      <c r="U27" s="104"/>
      <c r="V27" s="104"/>
      <c r="W27" s="104"/>
      <c r="X27" s="104"/>
      <c r="Y27" s="104"/>
      <c r="Z27" s="104"/>
      <c r="AA27" s="104"/>
      <c r="AB27" s="89"/>
      <c r="AC27" s="138"/>
      <c r="AD27" s="89"/>
      <c r="AE27" s="138"/>
      <c r="AF27" s="104"/>
      <c r="AG27" s="104"/>
      <c r="AH27" s="104"/>
      <c r="AI27" s="104"/>
      <c r="AJ27" s="89"/>
      <c r="AK27" s="138"/>
      <c r="AL27" s="190"/>
      <c r="AM27" s="191"/>
    </row>
    <row r="28" spans="1:86" ht="15.75" thickBot="1" x14ac:dyDescent="0.3">
      <c r="A28" s="105"/>
      <c r="B28" s="106"/>
      <c r="C28" s="89" t="str">
        <f t="shared" si="9"/>
        <v/>
      </c>
      <c r="D28" s="89" t="str">
        <f t="shared" si="10"/>
        <v/>
      </c>
      <c r="E28" s="89" t="str">
        <f t="shared" si="11"/>
        <v/>
      </c>
      <c r="F28" s="89" t="str">
        <f t="shared" si="12"/>
        <v/>
      </c>
      <c r="G28" s="89"/>
      <c r="H28" s="107"/>
      <c r="I28" s="107"/>
      <c r="J28" s="107"/>
      <c r="K28" s="89"/>
      <c r="L28" s="104"/>
      <c r="M28" s="104"/>
      <c r="N28" s="104"/>
      <c r="O28" s="104"/>
      <c r="P28" s="89"/>
      <c r="Q28" s="138"/>
      <c r="R28" s="104"/>
      <c r="S28" s="104"/>
      <c r="T28" s="104"/>
      <c r="U28" s="104"/>
      <c r="V28" s="104"/>
      <c r="W28" s="104"/>
      <c r="X28" s="104"/>
      <c r="Y28" s="104"/>
      <c r="Z28" s="104"/>
      <c r="AA28" s="104"/>
      <c r="AB28" s="89"/>
      <c r="AC28" s="138"/>
      <c r="AD28" s="89"/>
      <c r="AE28" s="138"/>
      <c r="AF28" s="104"/>
      <c r="AG28" s="104"/>
      <c r="AH28" s="104"/>
      <c r="AI28" s="104"/>
      <c r="AJ28" s="89"/>
      <c r="AK28" s="138"/>
      <c r="AL28" s="190"/>
      <c r="AM28" s="191"/>
    </row>
    <row r="29" spans="1:86" ht="15.75" thickBot="1" x14ac:dyDescent="0.3">
      <c r="A29" s="105"/>
      <c r="B29" s="106"/>
      <c r="C29" s="89" t="str">
        <f t="shared" si="9"/>
        <v/>
      </c>
      <c r="D29" s="89" t="str">
        <f t="shared" si="10"/>
        <v/>
      </c>
      <c r="E29" s="89" t="str">
        <f t="shared" si="11"/>
        <v/>
      </c>
      <c r="F29" s="89" t="str">
        <f t="shared" si="12"/>
        <v/>
      </c>
      <c r="G29" s="89"/>
      <c r="H29" s="107"/>
      <c r="I29" s="107"/>
      <c r="J29" s="107"/>
      <c r="K29" s="89"/>
      <c r="L29" s="104"/>
      <c r="M29" s="104"/>
      <c r="N29" s="104"/>
      <c r="O29" s="104"/>
      <c r="P29" s="89"/>
      <c r="Q29" s="138"/>
      <c r="R29" s="104"/>
      <c r="S29" s="104"/>
      <c r="T29" s="104"/>
      <c r="U29" s="104"/>
      <c r="V29" s="104"/>
      <c r="W29" s="104"/>
      <c r="X29" s="104"/>
      <c r="Y29" s="104"/>
      <c r="Z29" s="104"/>
      <c r="AA29" s="104"/>
      <c r="AB29" s="89"/>
      <c r="AC29" s="138"/>
      <c r="AD29" s="89"/>
      <c r="AE29" s="138"/>
      <c r="AF29" s="104"/>
      <c r="AG29" s="104"/>
      <c r="AH29" s="104"/>
      <c r="AI29" s="104"/>
      <c r="AJ29" s="89"/>
      <c r="AK29" s="138"/>
      <c r="AL29" s="190"/>
      <c r="AM29" s="191"/>
    </row>
    <row r="30" spans="1:86" ht="15.75" thickBot="1" x14ac:dyDescent="0.3">
      <c r="A30" s="105"/>
      <c r="B30" s="106"/>
      <c r="C30" s="89" t="str">
        <f t="shared" si="9"/>
        <v/>
      </c>
      <c r="D30" s="89" t="str">
        <f t="shared" si="10"/>
        <v/>
      </c>
      <c r="E30" s="89" t="str">
        <f t="shared" si="11"/>
        <v/>
      </c>
      <c r="F30" s="89" t="str">
        <f t="shared" si="12"/>
        <v/>
      </c>
      <c r="G30" s="89"/>
      <c r="H30" s="107"/>
      <c r="I30" s="107"/>
      <c r="J30" s="107"/>
      <c r="K30" s="89"/>
      <c r="L30" s="104"/>
      <c r="M30" s="104"/>
      <c r="N30" s="104"/>
      <c r="O30" s="104"/>
      <c r="P30" s="89"/>
      <c r="Q30" s="138"/>
      <c r="R30" s="104"/>
      <c r="S30" s="104"/>
      <c r="T30" s="104"/>
      <c r="U30" s="104"/>
      <c r="V30" s="104"/>
      <c r="W30" s="104"/>
      <c r="X30" s="104"/>
      <c r="Y30" s="104"/>
      <c r="Z30" s="104"/>
      <c r="AA30" s="104"/>
      <c r="AB30" s="89"/>
      <c r="AC30" s="138"/>
      <c r="AD30" s="89"/>
      <c r="AE30" s="138"/>
      <c r="AF30" s="104"/>
      <c r="AG30" s="104"/>
      <c r="AH30" s="104"/>
      <c r="AI30" s="104"/>
      <c r="AJ30" s="89"/>
      <c r="AK30" s="138"/>
      <c r="AL30" s="190"/>
      <c r="AM30" s="191"/>
    </row>
    <row r="31" spans="1:86" x14ac:dyDescent="0.25">
      <c r="A31" s="105"/>
      <c r="B31" s="106"/>
      <c r="C31" s="89" t="str">
        <f t="shared" si="9"/>
        <v/>
      </c>
      <c r="D31" s="89" t="str">
        <f t="shared" si="10"/>
        <v/>
      </c>
      <c r="E31" s="89" t="str">
        <f t="shared" si="11"/>
        <v/>
      </c>
      <c r="F31" s="89" t="str">
        <f t="shared" si="12"/>
        <v/>
      </c>
      <c r="G31" s="89"/>
      <c r="H31" s="107"/>
      <c r="I31" s="107"/>
      <c r="J31" s="107"/>
      <c r="K31" s="89"/>
      <c r="L31" s="104"/>
      <c r="M31" s="104"/>
      <c r="N31" s="104"/>
      <c r="O31" s="104"/>
      <c r="P31" s="89"/>
      <c r="Q31" s="138"/>
      <c r="R31" s="104"/>
      <c r="S31" s="104"/>
      <c r="T31" s="104"/>
      <c r="U31" s="104"/>
      <c r="V31" s="104"/>
      <c r="W31" s="104"/>
      <c r="X31" s="104"/>
      <c r="Y31" s="104"/>
      <c r="Z31" s="104"/>
      <c r="AA31" s="104"/>
      <c r="AB31" s="89"/>
      <c r="AC31" s="138"/>
      <c r="AD31" s="89"/>
      <c r="AE31" s="138"/>
      <c r="AF31" s="104"/>
      <c r="AG31" s="104"/>
      <c r="AH31" s="104"/>
      <c r="AI31" s="104"/>
      <c r="AJ31" s="89"/>
      <c r="AK31" s="138"/>
      <c r="AL31" s="190"/>
      <c r="AM31" s="191"/>
    </row>
  </sheetData>
  <customSheetViews>
    <customSheetView guid="{F6BD831A-A9C9-4B38-8CDA-7678E73D1464}" scale="80" showPageBreaks="1" printArea="1" showAutoFilter="1" view="pageBreakPreview">
      <pane xSplit="5" ySplit="10" topLeftCell="S11" activePane="bottomRight" state="frozen"/>
      <selection pane="bottomRight" activeCell="W18" sqref="W18"/>
      <colBreaks count="2" manualBreakCount="2">
        <brk id="19" max="97" man="1"/>
        <brk id="33" max="97" man="1"/>
      </colBreaks>
      <pageMargins left="0.5" right="0.5" top="1" bottom="0.75" header="0.3" footer="0.3"/>
      <pageSetup paperSize="3" pageOrder="overThenDown" orientation="landscape" r:id="rId1"/>
      <headerFooter>
        <oddHeader xml:space="preserve">&amp;L&amp;"-,Bold"&amp;16Illinois Tollway Central Tri-State DCM&amp;"-,Regular"&amp;11
&amp;14Bridge Fire Risk Assessment Table
</oddHeader>
        <oddFooter>&amp;L&amp;Z&amp;F &amp;D &amp;T&amp;R&amp;P/&amp;N</oddFooter>
      </headerFooter>
      <autoFilter ref="A10:CK11" xr:uid="{00000000-0000-0000-0000-000000000000}"/>
    </customSheetView>
    <customSheetView guid="{4A48C27E-EF2B-4A50-8E5E-F3EEC62F5AEB}" scale="80" showPageBreaks="1" printArea="1" showAutoFilter="1" view="pageBreakPreview">
      <pane xSplit="5" ySplit="10" topLeftCell="F11" activePane="bottomRight" state="frozen"/>
      <selection pane="bottomRight" activeCell="L30" sqref="L30"/>
      <colBreaks count="2" manualBreakCount="2">
        <brk id="19" max="97" man="1"/>
        <brk id="33" max="97" man="1"/>
      </colBreaks>
      <pageMargins left="0.5" right="0.5" top="1" bottom="0.75" header="0.3" footer="0.3"/>
      <pageSetup paperSize="3" pageOrder="overThenDown" orientation="landscape" r:id="rId2"/>
      <headerFooter>
        <oddHeader xml:space="preserve">&amp;L&amp;"-,Bold"&amp;16Illinois Tollway Central Tri-State DCM&amp;"-,Regular"&amp;11
&amp;14Bridge Fire Risk Assessment Table
</oddHeader>
        <oddFooter>&amp;L&amp;Z&amp;F &amp;D &amp;T&amp;R&amp;P/&amp;N</oddFooter>
      </headerFooter>
      <autoFilter ref="A10:CK11" xr:uid="{00000000-0000-0000-0000-000000000000}"/>
    </customSheetView>
  </customSheetViews>
  <mergeCells count="14">
    <mergeCell ref="AM7:AM11"/>
    <mergeCell ref="C10:G10"/>
    <mergeCell ref="L9:P9"/>
    <mergeCell ref="R9:AB9"/>
    <mergeCell ref="AF9:AJ9"/>
    <mergeCell ref="H7:P7"/>
    <mergeCell ref="Q7:AD7"/>
    <mergeCell ref="AE7:AL7"/>
    <mergeCell ref="L8:P8"/>
    <mergeCell ref="Q8:AD8"/>
    <mergeCell ref="AE8:AL8"/>
    <mergeCell ref="H8:K10"/>
    <mergeCell ref="AD9:AD11"/>
    <mergeCell ref="AL9:AL11"/>
  </mergeCells>
  <dataValidations count="24">
    <dataValidation type="list" allowBlank="1" showInputMessage="1" showErrorMessage="1" sqref="AU12" xr:uid="{00000000-0002-0000-0000-000000000000}">
      <formula1>"Simple,Continuous,Rigid"</formula1>
    </dataValidation>
    <dataValidation type="list" allowBlank="1" showInputMessage="1" showErrorMessage="1" sqref="CE12:CG12" xr:uid="{00000000-0002-0000-0000-000001000000}">
      <formula1>"Yes,No"</formula1>
    </dataValidation>
    <dataValidation type="list" allowBlank="1" showInputMessage="1" showErrorMessage="1" sqref="CH12" xr:uid="{00000000-0002-0000-0000-000002000000}">
      <formula1>$CH$2:$CH$9</formula1>
    </dataValidation>
    <dataValidation type="list" allowBlank="1" showInputMessage="1" showErrorMessage="1" errorTitle="Error" error="Input invalid - use dropdown" prompt="Low: No storage beneath structure - barricades/slopewall present._x000a_Moderate: Potential for storage of limited quantity of hazardous materials_x000a_High: Potential for storage of high quantity of hazardous materials" sqref="M12:M31" xr:uid="{00000000-0002-0000-0000-000003000000}">
      <formula1>$A$7:$A$9</formula1>
    </dataValidation>
    <dataValidation type="list" allowBlank="1" showInputMessage="1" showErrorMessage="1" errorTitle="Error" error="Input invalid - use dropdown" prompt="Low: Rural Roadway_x000a_Moderate: Suburban Roadway; Rail Line_x000a_High: Urban Roadway; Rail yard" sqref="L12:L31" xr:uid="{00000000-0002-0000-0000-000004000000}">
      <formula1>$A$7:$A$9</formula1>
    </dataValidation>
    <dataValidation type="list" allowBlank="1" showInputMessage="1" showErrorMessage="1" errorTitle="Error" error="Input invalid - use dropdown" prompt="Low: Less than 4,700_x000a_Moderate: 4,700 to 17,500_x000a_High: Greater than 17,500" sqref="N12:N31" xr:uid="{00000000-0002-0000-0000-000005000000}">
      <formula1>$A$7:$A$9</formula1>
    </dataValidation>
    <dataValidation type="list" allowBlank="1" showInputMessage="1" showErrorMessage="1" errorTitle="Error" error="Input invalid - use dropdown" prompt="Low: None_x000a_Moderate: &lt;3_x000a_High: 3 or more cases" sqref="O12:O31" xr:uid="{00000000-0002-0000-0000-000006000000}">
      <formula1>$A$7:$A$9</formula1>
    </dataValidation>
    <dataValidation type="list" allowBlank="1" showInputMessage="1" showErrorMessage="1" errorTitle="Error" error="Input invalid - use dropdown" prompt="Low: Reinforced concrete_x000a_Moderate: Pre-stressed/Post-tensioned concrete_x000a_High: Steel" sqref="R12:R31" xr:uid="{00000000-0002-0000-0000-000007000000}">
      <formula1>$A$7:$A$9</formula1>
    </dataValidation>
    <dataValidation type="list" allowBlank="1" showInputMessage="1" showErrorMessage="1" errorTitle="Error" error="Input invalid - use dropdown" prompt="Low: Rigid frame_x000a_Moderate: 3 or more spans continuous_x000a_High: Simple or 2 spans continuous" sqref="S12:S31" xr:uid="{00000000-0002-0000-0000-000008000000}">
      <formula1>$A$7:$A$9</formula1>
    </dataValidation>
    <dataValidation type="list" allowBlank="1" showInputMessage="1" showErrorMessage="1" errorTitle="Error" error="Input invalid - use dropdown" prompt="Low: option not valid, given SRA is needed_x000a_Moderate: Greater than 56'_x000a_High: Less than 56'" sqref="T12:T31" xr:uid="{00000000-0002-0000-0000-000009000000}">
      <formula1>$A$8:$A$9</formula1>
    </dataValidation>
    <dataValidation type="list" allowBlank="1" showInputMessage="1" showErrorMessage="1" errorTitle="Error" error="Input invalid - use dropdown" prompt="Low: IL-120_x000a_Moderate: HS20_x000a_High: Less than HS20" sqref="V12:V31" xr:uid="{00000000-0002-0000-0000-00000A000000}">
      <formula1>$A$7:$A$9</formula1>
    </dataValidation>
    <dataValidation type="list" allowBlank="1" showInputMessage="1" showErrorMessage="1" errorTitle="Error" error="Input invalid - use dropdown" prompt="Low: Populated area and/or monitored location, medium or high traffic volume_x000a_Moderate: Remote area, not monitored, medium or high traffic volume_x000a_High: Remote area, not monitored, low traffic volume" sqref="W12:W31" xr:uid="{00000000-0002-0000-0000-00000B000000}">
      <formula1>$A$7:$A$9</formula1>
    </dataValidation>
    <dataValidation type="list" allowBlank="1" showInputMessage="1" showErrorMessage="1" errorTitle="Error" error="Input invalid - use dropdown" prompt="Low: Fully accessible by local roads_x000a_Moderate: Accessible over inimproved land_x000a_High: Physical barriers to full access beneath the structure" sqref="Y12:Y31" xr:uid="{00000000-0002-0000-0000-00000C000000}">
      <formula1>$A$7:$A$9</formula1>
    </dataValidation>
    <dataValidation type="list" allowBlank="1" showInputMessage="1" showErrorMessage="1" errorTitle="Error" error="Input invalid - use dropdown" prompt="Low: Hydrant/pond within 100 feet of the farthest point of the structure_x000a_Moderate: Hydrant/pond within 100 to 250 feet of farthest point of the structure_x000a_High: Hydrant/pond greater than 250 feet from farthest point of the structure" sqref="Z12:Z31" xr:uid="{00000000-0002-0000-0000-00000D000000}">
      <formula1>$A$7:$A$9</formula1>
    </dataValidation>
    <dataValidation type="list" allowBlank="1" showInputMessage="1" showErrorMessage="1" errorTitle="Error" error="Input invalid - use dropdown" prompt="Low: No scuppers on bridge or no drainage pipes along bridge_x000a_Moderate: Closed system with pipes along bridge length or width near substructure_x000a_High: Closed system with pipes along bridge width near midspan" sqref="AA12:AA31" xr:uid="{00000000-0002-0000-0000-00000E000000}">
      <formula1>$A$7:$A$9</formula1>
    </dataValidation>
    <dataValidation type="list" allowBlank="1" showInputMessage="1" showErrorMessage="1" errorTitle="Error" error="Input invalid - use dropdown" prompt="Low: Less than 47,000_x000a_Moderate: 47,000 to 175,000_x000a_High: Greater than 175,000" sqref="AF12:AF31" xr:uid="{00000000-0002-0000-0000-00000F000000}">
      <formula1>$A$7:$A$9</formula1>
    </dataValidation>
    <dataValidation type="list" allowBlank="1" showInputMessage="1" showErrorMessage="1" errorTitle="Error" error="Input invalid - use dropdown" prompt="Low: Less than 8,600 sf/span_x000a_Moderate: Between 8,600 sf/span and 20,500 sf/span_x000a_High: Greater than 20,500 sf/span" sqref="AG12:AG31" xr:uid="{00000000-0002-0000-0000-000010000000}">
      <formula1>$A$7:$A$9</formula1>
    </dataValidation>
    <dataValidation type="list" allowBlank="1" showInputMessage="1" showErrorMessage="1" errorTitle="Error" error="Input invalid - use dropdown" prompt="Low: No properties under the bridge_x000a_Moderate: Roadway under the bridge_x000a_High: Bridge or railroad under the bridge." sqref="AH12:AH31" xr:uid="{00000000-0002-0000-0000-000011000000}">
      <formula1>$A$7:$A$9</formula1>
    </dataValidation>
    <dataValidation type="list" allowBlank="1" showInputMessage="1" showErrorMessage="1" errorTitle="Error" error="Input invalid - use dropdown" prompt="Low: Rural_x000a_Moderate: Suburban, non-emergency_x000a_High: Urban or Emergency Route, hospital/fire department access, military route" sqref="AI12:AI31" xr:uid="{00000000-0002-0000-0000-000012000000}">
      <formula1>$A$7:$A$9</formula1>
    </dataValidation>
    <dataValidation type="list" allowBlank="1" showInputMessage="1" showErrorMessage="1" errorTitle="Error" error="Input invalid - use dropdown" prompt="New bridges = 100_x000a_Rehabilitated bridges = 95_x000a_Low: Health Index greater than 85 (satisfactory condition or better)_x000a_Moderate: Health index between 70 and 85 (fair condition)_x000a_High: Health Index less than 70 (poor condition or worse)" sqref="U12:U31" xr:uid="{00000000-0002-0000-0000-000013000000}">
      <formula1>$A$7:$A$9</formula1>
    </dataValidation>
    <dataValidation type="list" allowBlank="1" showInputMessage="1" showErrorMessage="1" errorTitle="Error" error="Input invalid - use dropdown" prompt="T = 0.65 +1.7 x D, where D is the distance to the nearest fire station in miles, T is in minutes._x000a_Low: Less than 10 minutes_x000a_Moderate: Between 10 minutes and 20 minutes_x000a_High: Greater than 20 minutes" sqref="X12:X31" xr:uid="{00000000-0002-0000-0000-000014000000}">
      <formula1>$A$7:$A$9</formula1>
    </dataValidation>
    <dataValidation type="list" allowBlank="1" showInputMessage="1" showErrorMessage="1" errorTitle="Error" error="Input invalid - use dropdown" promptTitle="PRA" prompt="Vertical Clearance height under bridge &lt; 84' or potential for flammable materials near critical structural elements?_x000a_Use dropdown: Yes or No" sqref="I12:I31" xr:uid="{00000000-0002-0000-0000-000015000000}">
      <formula1>"Yes,No"</formula1>
    </dataValidation>
    <dataValidation type="list" allowBlank="1" showInputMessage="1" showErrorMessage="1" errorTitle="Error" error="Input invalid - use dropdown" promptTitle="PRA" prompt="Truck/Railroad Accessibility/Storage of flammable materials over/under/on the structure_x000a_Use dropdown: Yes or No" sqref="J12:J31" xr:uid="{00000000-0002-0000-0000-000016000000}">
      <formula1>"Yes,No"</formula1>
    </dataValidation>
    <dataValidation type="list" allowBlank="1" showInputMessage="1" showErrorMessage="1" errorTitle="Error" error="Input invalid - use dropdown" promptTitle="PRA" prompt="Bridge length &gt; 1000 ft?_x000a_Use dropdown: Yes or No" sqref="H12:H31" xr:uid="{00000000-0002-0000-0000-000017000000}">
      <formula1>"Yes,No"</formula1>
    </dataValidation>
  </dataValidations>
  <pageMargins left="0.5" right="0.5" top="1" bottom="0.75" header="0.3" footer="0.3"/>
  <pageSetup paperSize="3" pageOrder="overThenDown" orientation="landscape" r:id="rId3"/>
  <headerFooter>
    <oddHeader xml:space="preserve">&amp;L&amp;"-,Bold"&amp;16Illinois Tollway Central Tri-State DCM&amp;"-,Regular"&amp;11
&amp;14Bridge Fire Risk Assessment Table
</oddHeader>
    <oddFooter>&amp;L&amp;Z&amp;F &amp;D &amp;T&amp;R&amp;P/&amp;N</oddFooter>
  </headerFooter>
  <colBreaks count="2" manualBreakCount="2">
    <brk id="16" max="30" man="1"/>
    <brk id="30"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1"/>
  <sheetViews>
    <sheetView showGridLines="0" tabSelected="1" zoomScaleNormal="100" zoomScaleSheetLayoutView="100" workbookViewId="0">
      <selection activeCell="A11" sqref="A1:I12"/>
    </sheetView>
  </sheetViews>
  <sheetFormatPr defaultColWidth="8.85546875" defaultRowHeight="12.75" x14ac:dyDescent="0.2"/>
  <cols>
    <col min="1" max="1" width="13.7109375" style="76" customWidth="1"/>
    <col min="2" max="2" width="16" style="30" customWidth="1"/>
    <col min="3" max="4" width="10.7109375" style="30" customWidth="1"/>
    <col min="5" max="5" width="13.7109375" style="30" customWidth="1"/>
    <col min="6" max="6" width="17.5703125" style="30" customWidth="1"/>
    <col min="7" max="8" width="10.7109375" style="30" customWidth="1"/>
    <col min="9" max="9" width="18.140625" style="30" customWidth="1"/>
    <col min="10" max="10" width="9.140625" style="30" customWidth="1"/>
    <col min="11" max="11" width="10.7109375" style="125" customWidth="1"/>
    <col min="12" max="18" width="10.7109375" style="30" customWidth="1"/>
    <col min="19" max="16384" width="8.85546875" style="30"/>
  </cols>
  <sheetData>
    <row r="1" spans="1:9" ht="23.25" x14ac:dyDescent="0.3">
      <c r="A1" s="26" t="s">
        <v>28</v>
      </c>
      <c r="B1" s="27"/>
      <c r="C1" s="27"/>
      <c r="D1" s="27"/>
      <c r="E1" s="27"/>
      <c r="F1" s="27"/>
      <c r="G1" s="27"/>
      <c r="H1" s="28"/>
      <c r="I1" s="29"/>
    </row>
    <row r="2" spans="1:9" ht="15.75" x14ac:dyDescent="0.2">
      <c r="A2" s="31" t="s">
        <v>29</v>
      </c>
      <c r="B2" s="32"/>
      <c r="C2" s="32"/>
      <c r="D2" s="33"/>
      <c r="E2" s="33"/>
      <c r="F2" s="34"/>
      <c r="G2" s="34"/>
      <c r="H2" s="87"/>
      <c r="I2" s="35"/>
    </row>
    <row r="3" spans="1:9" ht="15" customHeight="1" x14ac:dyDescent="0.2">
      <c r="A3" s="31"/>
      <c r="B3" s="36"/>
      <c r="C3" s="36"/>
      <c r="D3" s="36"/>
      <c r="E3" s="36"/>
      <c r="F3" s="36"/>
      <c r="G3" s="36"/>
      <c r="H3" s="37"/>
      <c r="I3" s="38"/>
    </row>
    <row r="4" spans="1:9" ht="15" customHeight="1" x14ac:dyDescent="0.2">
      <c r="A4" s="39" t="s">
        <v>155</v>
      </c>
      <c r="B4" s="25" t="str">
        <f>'Risk Assessment - all'!B1</f>
        <v>XYZ</v>
      </c>
      <c r="C4" s="36"/>
      <c r="E4" s="41" t="s">
        <v>158</v>
      </c>
      <c r="F4" s="162">
        <f>'Risk Assessment - all'!B2</f>
        <v>43841</v>
      </c>
      <c r="G4" s="41"/>
      <c r="H4" s="37"/>
      <c r="I4" s="38"/>
    </row>
    <row r="5" spans="1:9" ht="15" customHeight="1" x14ac:dyDescent="0.2">
      <c r="A5" s="39" t="s">
        <v>156</v>
      </c>
      <c r="B5" s="25" t="str">
        <f>'Risk Assessment - all'!B3</f>
        <v>ABC</v>
      </c>
      <c r="C5" s="36"/>
      <c r="E5" s="41" t="s">
        <v>159</v>
      </c>
      <c r="F5" s="162">
        <f>'Risk Assessment - all'!B4</f>
        <v>43841</v>
      </c>
      <c r="G5" s="36"/>
      <c r="H5" s="41"/>
      <c r="I5" s="42"/>
    </row>
    <row r="6" spans="1:9" ht="15" customHeight="1" x14ac:dyDescent="0.2">
      <c r="A6" s="43" t="s">
        <v>30</v>
      </c>
      <c r="B6" s="157">
        <v>175</v>
      </c>
      <c r="C6" s="37"/>
      <c r="E6" s="44" t="s">
        <v>160</v>
      </c>
      <c r="F6" s="40" t="str">
        <f>INDEX('Risk Assessment - all'!B$11:B$31,MATCH($B$6,'Risk Assessment - all'!A$11:A$31,FALSE))</f>
        <v>016-9826</v>
      </c>
      <c r="G6" s="37"/>
      <c r="H6" s="37"/>
      <c r="I6" s="38"/>
    </row>
    <row r="7" spans="1:9" ht="15" customHeight="1" x14ac:dyDescent="0.2">
      <c r="A7" s="43"/>
      <c r="B7" s="81"/>
      <c r="C7" s="82"/>
      <c r="D7" s="82"/>
      <c r="E7" s="82"/>
      <c r="F7" s="156"/>
      <c r="G7" s="45"/>
      <c r="H7" s="41"/>
      <c r="I7" s="42"/>
    </row>
    <row r="8" spans="1:9" ht="15" customHeight="1" x14ac:dyDescent="0.2">
      <c r="A8" s="43"/>
      <c r="B8" s="100"/>
      <c r="C8" s="101"/>
      <c r="D8" s="101"/>
      <c r="E8" s="101"/>
      <c r="F8" s="41"/>
      <c r="G8" s="45"/>
      <c r="H8" s="41"/>
      <c r="I8" s="42"/>
    </row>
    <row r="9" spans="1:9" ht="25.9" customHeight="1" x14ac:dyDescent="0.2">
      <c r="A9" s="246" t="s">
        <v>161</v>
      </c>
      <c r="B9" s="247"/>
      <c r="C9" s="247"/>
      <c r="D9" s="247"/>
      <c r="E9" s="247"/>
      <c r="F9" s="247"/>
      <c r="G9" s="247"/>
      <c r="H9" s="247"/>
      <c r="I9" s="248"/>
    </row>
    <row r="10" spans="1:9" ht="15" customHeight="1" x14ac:dyDescent="0.2">
      <c r="A10" s="158" t="s">
        <v>162</v>
      </c>
      <c r="B10" s="163"/>
      <c r="C10" s="159" t="s">
        <v>163</v>
      </c>
      <c r="D10" s="160"/>
      <c r="E10" s="160"/>
      <c r="F10" s="160"/>
      <c r="G10" s="161"/>
      <c r="H10" s="163"/>
      <c r="I10" s="164"/>
    </row>
    <row r="11" spans="1:9" ht="49.9" customHeight="1" x14ac:dyDescent="0.2">
      <c r="A11" s="240" t="s">
        <v>192</v>
      </c>
      <c r="B11" s="241"/>
      <c r="C11" s="241"/>
      <c r="D11" s="241"/>
      <c r="E11" s="241"/>
      <c r="F11" s="241"/>
      <c r="G11" s="241"/>
      <c r="H11" s="241"/>
      <c r="I11" s="242"/>
    </row>
    <row r="12" spans="1:9" ht="28.9" customHeight="1" thickBot="1" x14ac:dyDescent="0.25">
      <c r="A12" s="243"/>
      <c r="B12" s="244"/>
      <c r="C12" s="244"/>
      <c r="D12" s="244"/>
      <c r="E12" s="244"/>
      <c r="F12" s="244"/>
      <c r="G12" s="244"/>
      <c r="H12" s="244"/>
      <c r="I12" s="245"/>
    </row>
    <row r="13" spans="1:9" ht="20.25" x14ac:dyDescent="0.3">
      <c r="A13" s="182" t="s">
        <v>164</v>
      </c>
      <c r="B13" s="183"/>
      <c r="C13" s="183"/>
      <c r="D13" s="183"/>
      <c r="E13" s="183"/>
      <c r="F13" s="183"/>
      <c r="G13" s="183"/>
      <c r="H13" s="184" t="s">
        <v>31</v>
      </c>
      <c r="I13" s="185"/>
    </row>
    <row r="14" spans="1:9" x14ac:dyDescent="0.2">
      <c r="A14" s="47"/>
      <c r="B14" s="37"/>
      <c r="C14" s="37"/>
      <c r="D14" s="37"/>
      <c r="E14" s="37"/>
      <c r="F14" s="37"/>
      <c r="G14" s="37"/>
      <c r="H14" s="53"/>
      <c r="I14" s="8"/>
    </row>
    <row r="15" spans="1:9" x14ac:dyDescent="0.2">
      <c r="A15" s="119" t="s">
        <v>171</v>
      </c>
      <c r="B15" s="120"/>
      <c r="C15" s="120"/>
      <c r="D15" s="120"/>
      <c r="E15" s="120"/>
      <c r="F15" s="120"/>
      <c r="G15" s="55" t="str">
        <f>INDEX('Risk Assessment - all'!H$11:H$31,MATCH($B$6,'Risk Assessment - all'!A$11:A$31,FALSE))</f>
        <v>Yes</v>
      </c>
      <c r="H15" s="124"/>
      <c r="I15" s="8"/>
    </row>
    <row r="16" spans="1:9" x14ac:dyDescent="0.2">
      <c r="A16" s="56" t="s">
        <v>32</v>
      </c>
      <c r="B16" s="37"/>
      <c r="C16" s="37"/>
      <c r="D16" s="37"/>
      <c r="E16" s="37"/>
      <c r="F16" s="37"/>
      <c r="G16" s="37"/>
      <c r="H16" s="53"/>
      <c r="I16" s="8"/>
    </row>
    <row r="17" spans="1:20" x14ac:dyDescent="0.2">
      <c r="A17" s="56" t="s">
        <v>33</v>
      </c>
      <c r="B17" s="37"/>
      <c r="C17" s="37"/>
      <c r="D17" s="37"/>
      <c r="E17" s="37"/>
      <c r="F17" s="37"/>
      <c r="G17" s="37"/>
      <c r="H17" s="53"/>
      <c r="I17" s="8"/>
    </row>
    <row r="18" spans="1:20" x14ac:dyDescent="0.2">
      <c r="A18" s="56" t="s">
        <v>34</v>
      </c>
      <c r="B18" s="37"/>
      <c r="C18" s="37"/>
      <c r="D18" s="37"/>
      <c r="E18" s="37"/>
      <c r="F18" s="37"/>
      <c r="G18" s="37"/>
      <c r="H18" s="53"/>
      <c r="I18" s="8"/>
    </row>
    <row r="19" spans="1:20" x14ac:dyDescent="0.2">
      <c r="A19" s="238" t="s">
        <v>178</v>
      </c>
      <c r="B19" s="239"/>
      <c r="C19" s="239"/>
      <c r="D19" s="239"/>
      <c r="E19" s="239"/>
      <c r="F19" s="239"/>
      <c r="G19" s="37"/>
      <c r="H19" s="53"/>
      <c r="I19" s="8"/>
    </row>
    <row r="20" spans="1:20" x14ac:dyDescent="0.2">
      <c r="A20" s="238"/>
      <c r="B20" s="239"/>
      <c r="C20" s="239"/>
      <c r="D20" s="239"/>
      <c r="E20" s="239"/>
      <c r="F20" s="239"/>
      <c r="G20" s="48" t="str">
        <f>INDEX('Risk Assessment - all'!I$11:I$31,MATCH($B$6,'Risk Assessment - all'!A$11:A$31,FALSE))</f>
        <v>Yes</v>
      </c>
      <c r="H20" s="57" t="s">
        <v>35</v>
      </c>
      <c r="I20" s="16">
        <v>16</v>
      </c>
    </row>
    <row r="21" spans="1:20" x14ac:dyDescent="0.2">
      <c r="A21" s="119" t="s">
        <v>172</v>
      </c>
      <c r="B21" s="120"/>
      <c r="C21" s="120"/>
      <c r="D21" s="120"/>
      <c r="E21" s="120"/>
      <c r="F21" s="120"/>
      <c r="G21" s="48" t="str">
        <f>INDEX('Risk Assessment - all'!J$11:J$31,MATCH($B$6,'Risk Assessment - all'!A$11:A$31,FALSE))</f>
        <v>Yes</v>
      </c>
      <c r="H21" s="57" t="s">
        <v>35</v>
      </c>
      <c r="I21" s="16">
        <v>4</v>
      </c>
    </row>
    <row r="22" spans="1:20" x14ac:dyDescent="0.2">
      <c r="A22" s="47"/>
      <c r="B22" s="37"/>
      <c r="C22" s="37"/>
      <c r="D22" s="37"/>
      <c r="E22" s="37"/>
      <c r="F22" s="37"/>
      <c r="G22" s="37"/>
      <c r="H22" s="37"/>
      <c r="I22" s="8"/>
    </row>
    <row r="23" spans="1:20" x14ac:dyDescent="0.2">
      <c r="A23" s="47"/>
      <c r="B23" s="37" t="s">
        <v>141</v>
      </c>
      <c r="C23" s="37"/>
      <c r="D23" s="37"/>
      <c r="E23" s="37"/>
      <c r="F23" s="37"/>
      <c r="G23" s="37"/>
      <c r="H23" s="37"/>
      <c r="I23" s="8"/>
    </row>
    <row r="24" spans="1:20" ht="13.5" thickBot="1" x14ac:dyDescent="0.25">
      <c r="A24" s="186"/>
      <c r="B24" s="51"/>
      <c r="C24" s="51"/>
      <c r="D24" s="51"/>
      <c r="E24" s="51"/>
      <c r="F24" s="51"/>
      <c r="G24" s="51"/>
      <c r="H24" s="51"/>
      <c r="I24" s="18"/>
    </row>
    <row r="25" spans="1:20" ht="20.25" x14ac:dyDescent="0.3">
      <c r="A25" s="21" t="s">
        <v>165</v>
      </c>
      <c r="B25" s="10"/>
      <c r="C25" s="10"/>
      <c r="D25" s="10"/>
      <c r="E25" s="10"/>
      <c r="F25" s="10"/>
      <c r="G25" s="10"/>
      <c r="H25" s="52"/>
      <c r="I25" s="7"/>
    </row>
    <row r="26" spans="1:20" ht="21" thickBot="1" x14ac:dyDescent="0.35">
      <c r="A26" s="58"/>
      <c r="B26" s="37"/>
      <c r="C26" s="37"/>
      <c r="D26" s="37"/>
      <c r="E26" s="37"/>
      <c r="F26" s="37"/>
      <c r="G26" s="37"/>
      <c r="H26" s="37"/>
      <c r="I26" s="8"/>
    </row>
    <row r="27" spans="1:20" ht="18" x14ac:dyDescent="0.25">
      <c r="A27" s="187" t="s">
        <v>3</v>
      </c>
      <c r="B27" s="27"/>
      <c r="C27" s="27"/>
      <c r="D27" s="27"/>
      <c r="E27" s="183"/>
      <c r="F27" s="183"/>
      <c r="G27" s="27"/>
      <c r="H27" s="184" t="s">
        <v>31</v>
      </c>
      <c r="I27" s="20"/>
      <c r="J27" s="129"/>
      <c r="K27" s="30"/>
    </row>
    <row r="28" spans="1:20" x14ac:dyDescent="0.2">
      <c r="A28" s="60" t="s">
        <v>36</v>
      </c>
      <c r="B28" s="61"/>
      <c r="C28" s="61"/>
      <c r="D28" s="61"/>
      <c r="E28" s="62"/>
      <c r="F28" s="37"/>
      <c r="G28" s="63"/>
      <c r="H28" s="64" t="s">
        <v>35</v>
      </c>
      <c r="I28" s="17">
        <v>2</v>
      </c>
      <c r="J28" s="79"/>
      <c r="K28" s="126"/>
      <c r="L28" s="78"/>
      <c r="M28" s="78"/>
      <c r="N28" s="78"/>
      <c r="O28" s="78"/>
      <c r="P28" s="78"/>
      <c r="Q28" s="78"/>
      <c r="R28" s="78"/>
      <c r="S28" s="78"/>
      <c r="T28" s="78"/>
    </row>
    <row r="29" spans="1:20" x14ac:dyDescent="0.2">
      <c r="A29" s="77" t="s">
        <v>37</v>
      </c>
      <c r="B29" s="62"/>
      <c r="C29" s="62"/>
      <c r="D29" s="62"/>
      <c r="E29" s="62"/>
      <c r="F29" s="37"/>
      <c r="G29" s="37"/>
      <c r="H29" s="57"/>
      <c r="I29" s="16"/>
      <c r="J29" s="79"/>
      <c r="K29" s="126"/>
      <c r="L29" s="78"/>
      <c r="M29" s="78"/>
      <c r="N29" s="78"/>
      <c r="O29" s="78"/>
      <c r="P29" s="78"/>
      <c r="Q29" s="78"/>
      <c r="R29" s="78"/>
      <c r="S29" s="78"/>
      <c r="T29" s="78"/>
    </row>
    <row r="30" spans="1:20" x14ac:dyDescent="0.2">
      <c r="A30" s="47"/>
      <c r="B30" s="62"/>
      <c r="C30" s="62"/>
      <c r="D30" s="62"/>
      <c r="E30" s="62"/>
      <c r="F30" s="37"/>
      <c r="G30" s="37"/>
      <c r="H30" s="57"/>
      <c r="I30" s="16"/>
      <c r="J30" s="79"/>
      <c r="K30" s="126"/>
      <c r="L30" s="78"/>
      <c r="M30" s="78"/>
      <c r="N30" s="78"/>
      <c r="O30" s="78"/>
      <c r="P30" s="78"/>
      <c r="Q30" s="78"/>
      <c r="R30" s="78"/>
      <c r="S30" s="78"/>
      <c r="T30" s="78"/>
    </row>
    <row r="31" spans="1:20" x14ac:dyDescent="0.2">
      <c r="A31" s="54"/>
      <c r="B31" s="37" t="s">
        <v>38</v>
      </c>
      <c r="C31" s="37"/>
      <c r="D31" s="37"/>
      <c r="E31" s="37"/>
      <c r="F31" s="37"/>
      <c r="G31" s="48" t="str">
        <f>INDEX('Risk Assessment - all'!L$11:L$31,MATCH($B$6,'Risk Assessment - all'!$A$11:$A$31,FALSE))</f>
        <v>Moderate</v>
      </c>
      <c r="H31" s="65">
        <f>IF(G31="Low",1,IF(G31="Moderate",2,3))</f>
        <v>2</v>
      </c>
      <c r="I31" s="22">
        <f>'Risk Assessment - all'!L10</f>
        <v>0.3</v>
      </c>
      <c r="J31" s="79"/>
      <c r="K31" s="127">
        <f>H31*I31</f>
        <v>0.6</v>
      </c>
      <c r="L31" s="78"/>
      <c r="M31" s="78"/>
      <c r="N31" s="78"/>
      <c r="O31" s="78"/>
      <c r="P31" s="78"/>
      <c r="Q31" s="78"/>
      <c r="R31" s="78"/>
      <c r="S31" s="78"/>
      <c r="T31" s="78"/>
    </row>
    <row r="32" spans="1:20" x14ac:dyDescent="0.2">
      <c r="A32" s="54"/>
      <c r="B32" s="37" t="s">
        <v>39</v>
      </c>
      <c r="C32" s="37"/>
      <c r="D32" s="37"/>
      <c r="E32" s="37"/>
      <c r="F32" s="37"/>
      <c r="G32" s="37"/>
      <c r="H32" s="37"/>
      <c r="I32" s="8"/>
      <c r="J32" s="79"/>
      <c r="K32" s="126"/>
      <c r="L32" s="78"/>
      <c r="M32" s="78"/>
      <c r="N32" s="78"/>
      <c r="O32" s="78"/>
      <c r="P32" s="78"/>
      <c r="Q32" s="78"/>
      <c r="R32" s="78"/>
      <c r="S32" s="78"/>
      <c r="T32" s="78"/>
    </row>
    <row r="33" spans="1:20" x14ac:dyDescent="0.2">
      <c r="A33" s="54"/>
      <c r="B33" s="37" t="s">
        <v>40</v>
      </c>
      <c r="C33" s="37"/>
      <c r="D33" s="37"/>
      <c r="E33" s="37"/>
      <c r="F33" s="37"/>
      <c r="G33" s="37"/>
      <c r="H33" s="37"/>
      <c r="I33" s="8"/>
      <c r="J33" s="79"/>
      <c r="K33" s="126"/>
      <c r="L33" s="78"/>
      <c r="M33" s="78"/>
      <c r="N33" s="78"/>
      <c r="O33" s="78"/>
      <c r="P33" s="78"/>
      <c r="Q33" s="78"/>
      <c r="R33" s="78"/>
      <c r="S33" s="78"/>
      <c r="T33" s="78"/>
    </row>
    <row r="34" spans="1:20" x14ac:dyDescent="0.2">
      <c r="A34" s="66"/>
      <c r="B34" s="52"/>
      <c r="C34" s="52"/>
      <c r="D34" s="52"/>
      <c r="E34" s="52"/>
      <c r="F34" s="52"/>
      <c r="G34" s="52"/>
      <c r="H34" s="52"/>
      <c r="I34" s="7"/>
      <c r="J34" s="79"/>
      <c r="K34" s="126"/>
      <c r="L34" s="78"/>
      <c r="M34" s="78"/>
      <c r="N34" s="78"/>
      <c r="O34" s="78"/>
      <c r="P34" s="78"/>
      <c r="Q34" s="78"/>
      <c r="R34" s="78"/>
      <c r="S34" s="78"/>
      <c r="T34" s="78"/>
    </row>
    <row r="35" spans="1:20" ht="13.35" customHeight="1" x14ac:dyDescent="0.2">
      <c r="A35" s="47" t="s">
        <v>12</v>
      </c>
      <c r="B35" s="37"/>
      <c r="C35" s="37"/>
      <c r="D35" s="37"/>
      <c r="E35" s="37"/>
      <c r="F35" s="37"/>
      <c r="G35" s="37"/>
      <c r="H35" s="57" t="s">
        <v>35</v>
      </c>
      <c r="I35" s="16" t="s">
        <v>41</v>
      </c>
      <c r="J35" s="80"/>
      <c r="K35" s="126"/>
      <c r="L35" s="78"/>
      <c r="M35" s="78"/>
      <c r="N35" s="78"/>
      <c r="O35" s="78"/>
      <c r="P35" s="78"/>
      <c r="Q35" s="78"/>
      <c r="R35" s="78"/>
      <c r="S35" s="78"/>
      <c r="T35" s="78"/>
    </row>
    <row r="36" spans="1:20" x14ac:dyDescent="0.2">
      <c r="A36" s="77" t="s">
        <v>179</v>
      </c>
      <c r="B36" s="37"/>
      <c r="C36" s="37"/>
      <c r="D36" s="37"/>
      <c r="E36" s="37"/>
      <c r="F36" s="37"/>
      <c r="G36" s="37"/>
      <c r="H36" s="57"/>
      <c r="I36" s="16"/>
      <c r="J36" s="79"/>
      <c r="K36" s="126"/>
      <c r="L36" s="78"/>
      <c r="M36" s="78"/>
      <c r="N36" s="78"/>
      <c r="O36" s="78"/>
      <c r="P36" s="78"/>
      <c r="Q36" s="78"/>
      <c r="R36" s="78"/>
      <c r="S36" s="78"/>
      <c r="T36" s="78"/>
    </row>
    <row r="37" spans="1:20" x14ac:dyDescent="0.2">
      <c r="A37" s="47"/>
      <c r="B37" s="37"/>
      <c r="C37" s="37"/>
      <c r="D37" s="37"/>
      <c r="E37" s="37"/>
      <c r="F37" s="37"/>
      <c r="G37" s="37"/>
      <c r="H37" s="57"/>
      <c r="I37" s="16"/>
      <c r="J37" s="79"/>
      <c r="K37" s="126"/>
      <c r="L37" s="78"/>
      <c r="M37" s="78"/>
      <c r="N37" s="78"/>
      <c r="O37" s="78"/>
      <c r="P37" s="78"/>
      <c r="Q37" s="78"/>
      <c r="R37" s="78"/>
      <c r="S37" s="78"/>
      <c r="T37" s="78"/>
    </row>
    <row r="38" spans="1:20" x14ac:dyDescent="0.2">
      <c r="A38" s="54"/>
      <c r="B38" s="37" t="s">
        <v>42</v>
      </c>
      <c r="C38" s="37"/>
      <c r="D38" s="37"/>
      <c r="E38" s="37"/>
      <c r="F38" s="37"/>
      <c r="G38" s="48" t="str">
        <f>INDEX('Risk Assessment - all'!M$11:M$31,MATCH($B$6,'Risk Assessment - all'!$A$11:$A$31,FALSE))</f>
        <v>Low</v>
      </c>
      <c r="H38" s="65">
        <f>IF(G38="Low",1,IF(G38="Moderate",2,3))</f>
        <v>1</v>
      </c>
      <c r="I38" s="22">
        <f>'Risk Assessment - all'!M10</f>
        <v>0.3</v>
      </c>
      <c r="J38" s="79"/>
      <c r="K38" s="127">
        <f>H38*I38</f>
        <v>0.3</v>
      </c>
      <c r="L38" s="78"/>
      <c r="M38" s="78"/>
      <c r="N38" s="78"/>
      <c r="O38" s="78"/>
      <c r="P38" s="78"/>
      <c r="Q38" s="78"/>
      <c r="R38" s="78"/>
      <c r="S38" s="78"/>
      <c r="T38" s="78"/>
    </row>
    <row r="39" spans="1:20" x14ac:dyDescent="0.2">
      <c r="A39" s="54"/>
      <c r="B39" s="37" t="s">
        <v>174</v>
      </c>
      <c r="C39" s="37"/>
      <c r="D39" s="37"/>
      <c r="E39" s="37"/>
      <c r="F39" s="37"/>
      <c r="G39" s="37"/>
      <c r="H39" s="37"/>
      <c r="I39" s="23"/>
      <c r="J39" s="79"/>
      <c r="K39" s="126"/>
      <c r="L39" s="78"/>
      <c r="M39" s="78"/>
      <c r="N39" s="78"/>
      <c r="O39" s="78"/>
      <c r="P39" s="78"/>
      <c r="Q39" s="78"/>
      <c r="R39" s="78"/>
      <c r="S39" s="78"/>
      <c r="T39" s="78"/>
    </row>
    <row r="40" spans="1:20" x14ac:dyDescent="0.2">
      <c r="A40" s="54"/>
      <c r="B40" s="37" t="s">
        <v>173</v>
      </c>
      <c r="C40" s="37"/>
      <c r="D40" s="37"/>
      <c r="E40" s="37"/>
      <c r="F40" s="37"/>
      <c r="G40" s="37"/>
      <c r="H40" s="37"/>
      <c r="I40" s="8"/>
      <c r="J40" s="79"/>
      <c r="K40" s="126"/>
      <c r="L40" s="78"/>
      <c r="M40" s="78"/>
      <c r="N40" s="78"/>
      <c r="O40" s="78"/>
      <c r="P40" s="78"/>
      <c r="Q40" s="78"/>
      <c r="R40" s="78"/>
      <c r="S40" s="78"/>
      <c r="T40" s="78"/>
    </row>
    <row r="41" spans="1:20" x14ac:dyDescent="0.2">
      <c r="A41" s="66"/>
      <c r="B41" s="52"/>
      <c r="C41" s="52"/>
      <c r="D41" s="52"/>
      <c r="E41" s="52"/>
      <c r="F41" s="52"/>
      <c r="G41" s="52"/>
      <c r="H41" s="52"/>
      <c r="I41" s="7"/>
      <c r="J41" s="79"/>
      <c r="K41" s="126"/>
      <c r="L41" s="78"/>
      <c r="M41" s="78"/>
      <c r="N41" s="78"/>
      <c r="O41" s="78"/>
      <c r="P41" s="78"/>
      <c r="Q41" s="78"/>
      <c r="R41" s="78"/>
      <c r="S41" s="78"/>
      <c r="T41" s="78"/>
    </row>
    <row r="42" spans="1:20" x14ac:dyDescent="0.2">
      <c r="A42" s="47" t="s">
        <v>13</v>
      </c>
      <c r="B42" s="37"/>
      <c r="C42" s="37"/>
      <c r="D42" s="37"/>
      <c r="E42" s="37"/>
      <c r="F42" s="37"/>
      <c r="G42" s="37"/>
      <c r="H42" s="57" t="s">
        <v>35</v>
      </c>
      <c r="I42" s="16" t="s">
        <v>43</v>
      </c>
      <c r="J42" s="79"/>
      <c r="K42" s="126"/>
      <c r="L42" s="78"/>
      <c r="M42" s="78"/>
      <c r="N42" s="78"/>
      <c r="O42" s="78"/>
      <c r="P42" s="78"/>
      <c r="Q42" s="78"/>
      <c r="R42" s="78"/>
      <c r="S42" s="78"/>
      <c r="T42" s="78"/>
    </row>
    <row r="43" spans="1:20" x14ac:dyDescent="0.2">
      <c r="A43" s="77" t="s">
        <v>44</v>
      </c>
      <c r="B43" s="37"/>
      <c r="C43" s="37"/>
      <c r="D43" s="37"/>
      <c r="E43" s="37"/>
      <c r="F43" s="37"/>
      <c r="G43" s="37"/>
      <c r="H43" s="57"/>
      <c r="I43" s="16"/>
      <c r="J43" s="79"/>
      <c r="K43" s="126"/>
      <c r="L43" s="78"/>
      <c r="M43" s="78"/>
      <c r="N43" s="78"/>
      <c r="O43" s="78"/>
      <c r="P43" s="78"/>
      <c r="Q43" s="78"/>
      <c r="R43" s="78"/>
      <c r="S43" s="78"/>
      <c r="T43" s="78"/>
    </row>
    <row r="44" spans="1:20" x14ac:dyDescent="0.2">
      <c r="A44" s="47"/>
      <c r="B44" s="37"/>
      <c r="C44" s="37"/>
      <c r="D44" s="37"/>
      <c r="E44" s="37"/>
      <c r="F44" s="37"/>
      <c r="G44" s="37"/>
      <c r="H44" s="57"/>
      <c r="I44" s="16"/>
      <c r="J44" s="79"/>
      <c r="K44" s="126"/>
      <c r="L44" s="78"/>
      <c r="M44" s="78"/>
      <c r="N44" s="78"/>
      <c r="O44" s="78"/>
      <c r="P44" s="78"/>
      <c r="Q44" s="78"/>
      <c r="R44" s="78"/>
      <c r="S44" s="78"/>
      <c r="T44" s="78"/>
    </row>
    <row r="45" spans="1:20" x14ac:dyDescent="0.2">
      <c r="A45" s="54"/>
      <c r="B45" s="37" t="s">
        <v>45</v>
      </c>
      <c r="C45" s="37"/>
      <c r="D45" s="37"/>
      <c r="E45" s="37"/>
      <c r="F45" s="37"/>
      <c r="G45" s="48" t="str">
        <f>INDEX('Risk Assessment - all'!N$11:N$31,MATCH($B$6,'Risk Assessment - all'!$A$11:$A$31,FALSE))</f>
        <v>Low</v>
      </c>
      <c r="H45" s="65">
        <f>IF(G45="Low",1,IF(G45="Moderate",2,3))</f>
        <v>1</v>
      </c>
      <c r="I45" s="22">
        <f>'Risk Assessment - all'!N10</f>
        <v>0.3</v>
      </c>
      <c r="J45" s="79"/>
      <c r="K45" s="127">
        <f>H45*I45</f>
        <v>0.3</v>
      </c>
      <c r="L45" s="78"/>
      <c r="M45" s="78"/>
      <c r="N45" s="78"/>
      <c r="O45" s="78"/>
      <c r="P45" s="78"/>
      <c r="Q45" s="78"/>
      <c r="R45" s="78"/>
      <c r="S45" s="78"/>
      <c r="T45" s="78"/>
    </row>
    <row r="46" spans="1:20" x14ac:dyDescent="0.2">
      <c r="A46" s="54"/>
      <c r="B46" s="37" t="s">
        <v>46</v>
      </c>
      <c r="C46" s="37"/>
      <c r="D46" s="37"/>
      <c r="E46" s="37"/>
      <c r="F46" s="37"/>
      <c r="G46" s="37"/>
      <c r="H46" s="37"/>
      <c r="I46" s="23"/>
      <c r="J46" s="79"/>
      <c r="K46" s="126"/>
      <c r="L46" s="78"/>
      <c r="M46" s="78"/>
      <c r="N46" s="78"/>
      <c r="O46" s="78"/>
      <c r="P46" s="78"/>
      <c r="Q46" s="78"/>
      <c r="R46" s="78"/>
      <c r="S46" s="78"/>
      <c r="T46" s="78"/>
    </row>
    <row r="47" spans="1:20" x14ac:dyDescent="0.2">
      <c r="A47" s="54"/>
      <c r="B47" s="37" t="s">
        <v>47</v>
      </c>
      <c r="C47" s="37"/>
      <c r="D47" s="37"/>
      <c r="E47" s="37"/>
      <c r="F47" s="37"/>
      <c r="G47" s="37"/>
      <c r="H47" s="37"/>
      <c r="I47" s="8"/>
      <c r="J47" s="79"/>
      <c r="K47" s="126"/>
      <c r="L47" s="78"/>
      <c r="M47" s="78"/>
      <c r="N47" s="78"/>
      <c r="O47" s="78"/>
      <c r="P47" s="78"/>
      <c r="Q47" s="78"/>
      <c r="R47" s="78"/>
      <c r="S47" s="78"/>
      <c r="T47" s="78"/>
    </row>
    <row r="48" spans="1:20" x14ac:dyDescent="0.2">
      <c r="A48" s="66"/>
      <c r="B48" s="52"/>
      <c r="C48" s="52"/>
      <c r="D48" s="52"/>
      <c r="E48" s="52"/>
      <c r="F48" s="52"/>
      <c r="G48" s="52"/>
      <c r="H48" s="52"/>
      <c r="I48" s="7"/>
      <c r="J48" s="79"/>
      <c r="K48" s="126"/>
      <c r="L48" s="78"/>
      <c r="M48" s="78"/>
      <c r="N48" s="78"/>
      <c r="O48" s="78"/>
      <c r="P48" s="78"/>
      <c r="Q48" s="78"/>
      <c r="R48" s="78"/>
      <c r="S48" s="78"/>
      <c r="T48" s="78"/>
    </row>
    <row r="49" spans="1:20" x14ac:dyDescent="0.2">
      <c r="A49" s="47" t="s">
        <v>48</v>
      </c>
      <c r="B49" s="37"/>
      <c r="C49" s="37"/>
      <c r="D49" s="37"/>
      <c r="E49" s="37"/>
      <c r="F49" s="37"/>
      <c r="G49" s="37"/>
      <c r="H49" s="64" t="s">
        <v>35</v>
      </c>
      <c r="I49" s="17"/>
      <c r="J49" s="79"/>
      <c r="K49" s="126"/>
      <c r="L49" s="78"/>
      <c r="M49" s="78"/>
      <c r="N49" s="78"/>
      <c r="O49" s="78"/>
      <c r="P49" s="78"/>
      <c r="Q49" s="78"/>
      <c r="R49" s="78"/>
      <c r="S49" s="78"/>
      <c r="T49" s="78"/>
    </row>
    <row r="50" spans="1:20" x14ac:dyDescent="0.2">
      <c r="A50" s="77" t="s">
        <v>49</v>
      </c>
      <c r="B50" s="37"/>
      <c r="C50" s="37"/>
      <c r="D50" s="37"/>
      <c r="E50" s="37"/>
      <c r="F50" s="37"/>
      <c r="G50" s="37"/>
      <c r="H50" s="57"/>
      <c r="I50" s="16"/>
      <c r="J50" s="79"/>
      <c r="K50" s="126"/>
      <c r="L50" s="78"/>
      <c r="M50" s="78"/>
      <c r="N50" s="78"/>
      <c r="O50" s="78"/>
      <c r="P50" s="78"/>
      <c r="Q50" s="78"/>
      <c r="R50" s="78"/>
      <c r="S50" s="78"/>
      <c r="T50" s="78"/>
    </row>
    <row r="51" spans="1:20" x14ac:dyDescent="0.2">
      <c r="A51" s="47"/>
      <c r="B51" s="37"/>
      <c r="C51" s="37"/>
      <c r="D51" s="37"/>
      <c r="E51" s="37"/>
      <c r="F51" s="37"/>
      <c r="G51" s="37"/>
      <c r="H51" s="57"/>
      <c r="I51" s="16"/>
      <c r="J51" s="79"/>
      <c r="K51" s="126"/>
      <c r="L51" s="78"/>
      <c r="M51" s="78"/>
      <c r="N51" s="78"/>
      <c r="O51" s="78"/>
      <c r="P51" s="78"/>
      <c r="Q51" s="78"/>
      <c r="R51" s="78"/>
      <c r="S51" s="78"/>
      <c r="T51" s="78"/>
    </row>
    <row r="52" spans="1:20" x14ac:dyDescent="0.2">
      <c r="A52" s="54"/>
      <c r="B52" s="37" t="s">
        <v>50</v>
      </c>
      <c r="C52" s="37"/>
      <c r="D52" s="37"/>
      <c r="E52" s="37"/>
      <c r="F52" s="37"/>
      <c r="G52" s="48" t="str">
        <f>INDEX('Risk Assessment - all'!O$11:O$31,MATCH($B$6,'Risk Assessment - all'!$A$11:$A$31,FALSE))</f>
        <v>Moderate</v>
      </c>
      <c r="H52" s="65">
        <f>IF(G52="Low",1,IF(G52="Moderate",2,3))</f>
        <v>2</v>
      </c>
      <c r="I52" s="22">
        <f>'Risk Assessment - all'!O10</f>
        <v>0.1</v>
      </c>
      <c r="J52" s="79"/>
      <c r="K52" s="127">
        <f>H52*I52</f>
        <v>0.2</v>
      </c>
      <c r="L52" s="78"/>
      <c r="M52" s="78"/>
      <c r="N52" s="78"/>
      <c r="O52" s="78"/>
      <c r="P52" s="78"/>
      <c r="Q52" s="78"/>
      <c r="R52" s="78"/>
      <c r="S52" s="78"/>
      <c r="T52" s="78"/>
    </row>
    <row r="53" spans="1:20" x14ac:dyDescent="0.2">
      <c r="A53" s="54"/>
      <c r="B53" s="37" t="s">
        <v>51</v>
      </c>
      <c r="C53" s="37"/>
      <c r="D53" s="37"/>
      <c r="E53" s="37"/>
      <c r="F53" s="37"/>
      <c r="G53" s="37"/>
      <c r="H53" s="37"/>
      <c r="I53" s="8"/>
      <c r="J53" s="79"/>
      <c r="K53" s="126"/>
      <c r="L53" s="78"/>
      <c r="M53" s="78"/>
      <c r="N53" s="78"/>
      <c r="O53" s="78"/>
      <c r="P53" s="78"/>
      <c r="Q53" s="78"/>
      <c r="R53" s="78"/>
      <c r="S53" s="78"/>
      <c r="T53" s="78"/>
    </row>
    <row r="54" spans="1:20" x14ac:dyDescent="0.2">
      <c r="A54" s="54"/>
      <c r="B54" s="37" t="s">
        <v>52</v>
      </c>
      <c r="C54" s="37"/>
      <c r="D54" s="37"/>
      <c r="E54" s="37"/>
      <c r="F54" s="37"/>
      <c r="G54" s="37"/>
      <c r="H54" s="37"/>
      <c r="I54" s="8"/>
      <c r="J54" s="79"/>
      <c r="K54" s="126"/>
      <c r="L54" s="78"/>
      <c r="M54" s="78"/>
      <c r="N54" s="78"/>
      <c r="O54" s="78"/>
      <c r="P54" s="78"/>
      <c r="Q54" s="78"/>
      <c r="R54" s="78"/>
      <c r="S54" s="78"/>
      <c r="T54" s="78"/>
    </row>
    <row r="55" spans="1:20" x14ac:dyDescent="0.2">
      <c r="A55" s="66"/>
      <c r="B55" s="52"/>
      <c r="C55" s="52"/>
      <c r="D55" s="52"/>
      <c r="E55" s="52"/>
      <c r="F55" s="52"/>
      <c r="G55" s="52"/>
      <c r="H55" s="52"/>
      <c r="I55" s="7"/>
      <c r="J55" s="79"/>
      <c r="K55" s="126"/>
      <c r="L55" s="78"/>
      <c r="M55" s="78"/>
      <c r="N55" s="78"/>
      <c r="O55" s="78"/>
      <c r="P55" s="78"/>
      <c r="Q55" s="78"/>
      <c r="R55" s="78"/>
      <c r="S55" s="78"/>
      <c r="T55" s="78"/>
    </row>
    <row r="56" spans="1:20" ht="13.5" thickBot="1" x14ac:dyDescent="0.25">
      <c r="A56" s="54"/>
      <c r="B56" s="37"/>
      <c r="C56" s="37"/>
      <c r="D56" s="37"/>
      <c r="E56" s="37"/>
      <c r="F56" s="37"/>
      <c r="G56" s="37"/>
      <c r="H56" s="37"/>
      <c r="I56" s="8"/>
      <c r="J56" s="79"/>
      <c r="K56" s="126"/>
      <c r="L56" s="78"/>
      <c r="M56" s="78"/>
      <c r="N56" s="78"/>
      <c r="O56" s="78"/>
      <c r="P56" s="78"/>
      <c r="Q56" s="78"/>
      <c r="R56" s="78"/>
      <c r="S56" s="78"/>
      <c r="T56" s="78"/>
    </row>
    <row r="57" spans="1:20" ht="14.65" customHeight="1" thickBot="1" x14ac:dyDescent="0.25">
      <c r="A57" s="54"/>
      <c r="B57" s="37"/>
      <c r="C57" s="37"/>
      <c r="D57" s="37"/>
      <c r="E57" s="57"/>
      <c r="F57" s="57" t="s">
        <v>53</v>
      </c>
      <c r="G57" s="231" t="str">
        <f>INDEX('Risk Assessment - all'!P$11:P$31,MATCH($B$6,'Risk Assessment - all'!$A$11:$A$31,FALSE))</f>
        <v>Low (1.40)</v>
      </c>
      <c r="H57" s="232"/>
      <c r="I57" s="8"/>
      <c r="J57" s="79"/>
      <c r="K57" s="128">
        <f>SUM(K31:K52)</f>
        <v>1.4</v>
      </c>
      <c r="L57" s="78"/>
      <c r="M57" s="78"/>
      <c r="N57" s="78"/>
      <c r="O57" s="78"/>
      <c r="P57" s="78"/>
      <c r="Q57" s="78"/>
      <c r="R57" s="78"/>
      <c r="S57" s="78"/>
      <c r="T57" s="78"/>
    </row>
    <row r="58" spans="1:20" ht="14.65" customHeight="1" thickBot="1" x14ac:dyDescent="0.25">
      <c r="A58" s="68"/>
      <c r="B58" s="51"/>
      <c r="C58" s="51"/>
      <c r="D58" s="51"/>
      <c r="E58" s="84"/>
      <c r="F58" s="85"/>
      <c r="G58" s="83"/>
      <c r="H58" s="83"/>
      <c r="I58" s="18"/>
      <c r="J58" s="79"/>
      <c r="K58" s="126"/>
      <c r="L58" s="78"/>
      <c r="M58" s="78"/>
      <c r="N58" s="78"/>
      <c r="O58" s="78"/>
      <c r="P58" s="78"/>
      <c r="Q58" s="78"/>
      <c r="R58" s="78"/>
      <c r="S58" s="78"/>
      <c r="T58" s="78"/>
    </row>
    <row r="59" spans="1:20" ht="13.5" thickBot="1" x14ac:dyDescent="0.25">
      <c r="A59" s="69"/>
      <c r="B59" s="27"/>
      <c r="C59" s="27"/>
      <c r="D59" s="27"/>
      <c r="E59" s="27"/>
      <c r="F59" s="27"/>
      <c r="G59" s="27"/>
      <c r="H59" s="27"/>
      <c r="I59" s="20"/>
      <c r="J59" s="79"/>
      <c r="K59" s="126"/>
      <c r="L59" s="78"/>
      <c r="M59" s="78"/>
      <c r="N59" s="78"/>
      <c r="O59" s="78"/>
      <c r="P59" s="78"/>
      <c r="Q59" s="78"/>
      <c r="R59" s="78"/>
      <c r="S59" s="78"/>
      <c r="T59" s="78"/>
    </row>
    <row r="60" spans="1:20" ht="18" x14ac:dyDescent="0.25">
      <c r="A60" s="187" t="s">
        <v>4</v>
      </c>
      <c r="B60" s="183"/>
      <c r="C60" s="183"/>
      <c r="D60" s="183"/>
      <c r="E60" s="183"/>
      <c r="F60" s="183"/>
      <c r="G60" s="183"/>
      <c r="H60" s="184" t="s">
        <v>31</v>
      </c>
      <c r="I60" s="185"/>
    </row>
    <row r="61" spans="1:20" x14ac:dyDescent="0.2">
      <c r="A61" s="47" t="s">
        <v>10</v>
      </c>
      <c r="B61" s="37"/>
      <c r="C61" s="37"/>
      <c r="D61" s="37"/>
      <c r="E61" s="37"/>
      <c r="F61" s="37"/>
      <c r="G61" s="37"/>
      <c r="H61" s="57" t="s">
        <v>35</v>
      </c>
      <c r="I61" s="16" t="s">
        <v>54</v>
      </c>
      <c r="J61" s="79"/>
      <c r="K61" s="126"/>
      <c r="L61" s="78"/>
      <c r="M61" s="78"/>
      <c r="N61" s="78"/>
      <c r="O61" s="78"/>
      <c r="P61" s="78"/>
      <c r="Q61" s="78"/>
      <c r="R61" s="78"/>
      <c r="S61" s="78"/>
      <c r="T61" s="78"/>
    </row>
    <row r="62" spans="1:20" x14ac:dyDescent="0.2">
      <c r="A62" s="54"/>
      <c r="B62" s="37"/>
      <c r="C62" s="37"/>
      <c r="D62" s="37"/>
      <c r="E62" s="37"/>
      <c r="F62" s="37"/>
      <c r="G62" s="37"/>
      <c r="H62" s="57"/>
      <c r="I62" s="16"/>
      <c r="J62" s="79"/>
      <c r="K62" s="126"/>
      <c r="L62" s="78"/>
      <c r="M62" s="78"/>
      <c r="N62" s="78"/>
      <c r="O62" s="78"/>
      <c r="P62" s="78"/>
      <c r="Q62" s="78"/>
      <c r="R62" s="78"/>
      <c r="S62" s="78"/>
      <c r="T62" s="78"/>
    </row>
    <row r="63" spans="1:20" x14ac:dyDescent="0.2">
      <c r="A63" s="54"/>
      <c r="B63" s="37" t="s">
        <v>55</v>
      </c>
      <c r="C63" s="37"/>
      <c r="D63" s="37"/>
      <c r="E63" s="37"/>
      <c r="F63" s="37"/>
      <c r="G63" s="48" t="str">
        <f>INDEX('Risk Assessment - all'!R$11:R$31,MATCH($B$6,'Risk Assessment - all'!$A$11:$A$31,FALSE))</f>
        <v>High</v>
      </c>
      <c r="H63" s="65">
        <f>IF(G63="Low",1,IF(G63="Moderate",2,3))</f>
        <v>3</v>
      </c>
      <c r="I63" s="22">
        <f>'Risk Assessment - all'!R10</f>
        <v>0.15</v>
      </c>
      <c r="J63" s="79"/>
      <c r="K63" s="127">
        <f>H63*I63</f>
        <v>0.44999999999999996</v>
      </c>
      <c r="L63" s="78"/>
      <c r="M63" s="78"/>
      <c r="N63" s="78"/>
      <c r="O63" s="78"/>
      <c r="P63" s="78"/>
      <c r="Q63" s="78"/>
      <c r="R63" s="78"/>
      <c r="S63" s="78"/>
      <c r="T63" s="78"/>
    </row>
    <row r="64" spans="1:20" x14ac:dyDescent="0.2">
      <c r="A64" s="54"/>
      <c r="B64" s="37" t="s">
        <v>56</v>
      </c>
      <c r="C64" s="37"/>
      <c r="D64" s="37"/>
      <c r="E64" s="37"/>
      <c r="F64" s="37"/>
      <c r="G64" s="37"/>
      <c r="H64" s="37"/>
      <c r="I64" s="8"/>
      <c r="J64" s="79"/>
      <c r="L64" s="78"/>
      <c r="M64" s="78"/>
      <c r="N64" s="78"/>
      <c r="O64" s="78"/>
      <c r="P64" s="78"/>
      <c r="Q64" s="78"/>
      <c r="R64" s="78"/>
      <c r="S64" s="78"/>
      <c r="T64" s="78"/>
    </row>
    <row r="65" spans="1:20" x14ac:dyDescent="0.2">
      <c r="A65" s="54"/>
      <c r="B65" s="37" t="s">
        <v>57</v>
      </c>
      <c r="C65" s="37"/>
      <c r="D65" s="37"/>
      <c r="E65" s="37"/>
      <c r="F65" s="37"/>
      <c r="G65" s="37"/>
      <c r="H65" s="37"/>
      <c r="I65" s="8"/>
      <c r="J65" s="79"/>
      <c r="L65" s="78"/>
      <c r="M65" s="78"/>
      <c r="N65" s="78"/>
      <c r="O65" s="78"/>
      <c r="P65" s="78"/>
      <c r="Q65" s="78"/>
      <c r="R65" s="78"/>
      <c r="S65" s="78"/>
      <c r="T65" s="78"/>
    </row>
    <row r="66" spans="1:20" x14ac:dyDescent="0.2">
      <c r="A66" s="66"/>
      <c r="B66" s="52"/>
      <c r="C66" s="52"/>
      <c r="D66" s="52"/>
      <c r="E66" s="52"/>
      <c r="F66" s="52"/>
      <c r="G66" s="52"/>
      <c r="H66" s="52"/>
      <c r="I66" s="7"/>
      <c r="J66" s="79"/>
      <c r="L66" s="78"/>
      <c r="M66" s="78"/>
      <c r="N66" s="78"/>
      <c r="O66" s="78"/>
      <c r="P66" s="78"/>
      <c r="Q66" s="78"/>
      <c r="R66" s="78"/>
      <c r="S66" s="78"/>
      <c r="T66" s="78"/>
    </row>
    <row r="67" spans="1:20" ht="13.35" customHeight="1" x14ac:dyDescent="0.2">
      <c r="A67" s="47" t="s">
        <v>15</v>
      </c>
      <c r="B67" s="37"/>
      <c r="C67" s="37"/>
      <c r="D67" s="37"/>
      <c r="E67" s="37"/>
      <c r="F67" s="37"/>
      <c r="G67" s="37"/>
      <c r="H67" s="57" t="s">
        <v>35</v>
      </c>
      <c r="I67" s="16">
        <v>16</v>
      </c>
      <c r="J67" s="79"/>
      <c r="L67" s="78"/>
      <c r="M67" s="78"/>
      <c r="N67" s="78"/>
      <c r="O67" s="78"/>
      <c r="P67" s="78"/>
      <c r="Q67" s="78"/>
      <c r="R67" s="78"/>
      <c r="S67" s="78"/>
      <c r="T67" s="78"/>
    </row>
    <row r="68" spans="1:20" x14ac:dyDescent="0.2">
      <c r="A68" s="77" t="s">
        <v>58</v>
      </c>
      <c r="B68" s="37"/>
      <c r="C68" s="37"/>
      <c r="D68" s="37"/>
      <c r="E68" s="37"/>
      <c r="F68" s="37"/>
      <c r="G68" s="37"/>
      <c r="H68" s="57"/>
      <c r="I68" s="16"/>
      <c r="J68" s="79"/>
      <c r="L68" s="78"/>
      <c r="M68" s="78"/>
      <c r="N68" s="78"/>
      <c r="O68" s="78"/>
      <c r="P68" s="78"/>
      <c r="Q68" s="78"/>
      <c r="R68" s="78"/>
      <c r="S68" s="78"/>
      <c r="T68" s="78"/>
    </row>
    <row r="69" spans="1:20" x14ac:dyDescent="0.2">
      <c r="A69" s="54"/>
      <c r="B69" s="37"/>
      <c r="C69" s="37"/>
      <c r="D69" s="37"/>
      <c r="E69" s="37"/>
      <c r="F69" s="37"/>
      <c r="G69" s="52"/>
      <c r="H69" s="57"/>
      <c r="I69" s="16"/>
      <c r="J69" s="79"/>
      <c r="L69" s="78"/>
      <c r="M69" s="78"/>
      <c r="N69" s="78"/>
      <c r="O69" s="78"/>
      <c r="P69" s="78"/>
      <c r="Q69" s="78"/>
      <c r="R69" s="78"/>
      <c r="S69" s="78"/>
      <c r="T69" s="78"/>
    </row>
    <row r="70" spans="1:20" x14ac:dyDescent="0.2">
      <c r="A70" s="54"/>
      <c r="B70" s="37" t="s">
        <v>59</v>
      </c>
      <c r="C70" s="37"/>
      <c r="D70" s="37"/>
      <c r="E70" s="37"/>
      <c r="F70" s="37"/>
      <c r="G70" s="48" t="str">
        <f>INDEX('Risk Assessment - all'!S$11:S$31,MATCH($B$6,'Risk Assessment - all'!$A$11:$A$31,FALSE))</f>
        <v>High</v>
      </c>
      <c r="H70" s="65">
        <f>IF(G70="Low",1,IF(G70="Moderate",2,3))</f>
        <v>3</v>
      </c>
      <c r="I70" s="22">
        <f>'Risk Assessment - all'!S10</f>
        <v>0.1</v>
      </c>
      <c r="J70" s="79"/>
      <c r="K70" s="127">
        <f>H70*I70</f>
        <v>0.30000000000000004</v>
      </c>
      <c r="L70" s="78"/>
      <c r="M70" s="78"/>
      <c r="N70" s="78"/>
      <c r="O70" s="78"/>
      <c r="P70" s="78"/>
      <c r="Q70" s="78"/>
      <c r="R70" s="78"/>
      <c r="S70" s="78"/>
      <c r="T70" s="78"/>
    </row>
    <row r="71" spans="1:20" x14ac:dyDescent="0.2">
      <c r="A71" s="54"/>
      <c r="B71" s="37" t="s">
        <v>60</v>
      </c>
      <c r="C71" s="37"/>
      <c r="D71" s="37"/>
      <c r="E71" s="37"/>
      <c r="F71" s="37"/>
      <c r="G71" s="37"/>
      <c r="H71" s="37"/>
      <c r="I71" s="8"/>
      <c r="J71" s="79"/>
      <c r="L71" s="78"/>
      <c r="M71" s="78"/>
      <c r="N71" s="78"/>
      <c r="O71" s="78"/>
      <c r="P71" s="78"/>
      <c r="Q71" s="78"/>
      <c r="R71" s="78"/>
      <c r="S71" s="78"/>
      <c r="T71" s="78"/>
    </row>
    <row r="72" spans="1:20" x14ac:dyDescent="0.2">
      <c r="A72" s="54"/>
      <c r="B72" s="37" t="s">
        <v>61</v>
      </c>
      <c r="C72" s="37"/>
      <c r="D72" s="37"/>
      <c r="E72" s="37"/>
      <c r="F72" s="37"/>
      <c r="G72" s="37"/>
      <c r="H72" s="37"/>
      <c r="I72" s="8"/>
      <c r="J72" s="79"/>
      <c r="L72" s="78"/>
      <c r="M72" s="78"/>
      <c r="N72" s="78"/>
      <c r="O72" s="78"/>
      <c r="P72" s="78"/>
      <c r="Q72" s="78"/>
      <c r="R72" s="78"/>
      <c r="S72" s="78"/>
      <c r="T72" s="78"/>
    </row>
    <row r="73" spans="1:20" x14ac:dyDescent="0.2">
      <c r="A73" s="66"/>
      <c r="B73" s="52"/>
      <c r="C73" s="52"/>
      <c r="D73" s="52"/>
      <c r="E73" s="52"/>
      <c r="F73" s="52"/>
      <c r="G73" s="52"/>
      <c r="H73" s="52"/>
      <c r="I73" s="7"/>
      <c r="J73" s="79"/>
      <c r="L73" s="78"/>
      <c r="M73" s="78"/>
      <c r="N73" s="78"/>
      <c r="O73" s="78"/>
      <c r="P73" s="78"/>
      <c r="Q73" s="78"/>
      <c r="R73" s="78"/>
      <c r="S73" s="78"/>
      <c r="T73" s="78"/>
    </row>
    <row r="74" spans="1:20" ht="13.35" customHeight="1" x14ac:dyDescent="0.2">
      <c r="A74" s="47" t="s">
        <v>16</v>
      </c>
      <c r="B74" s="102"/>
      <c r="C74" s="102"/>
      <c r="D74" s="102"/>
      <c r="E74" s="102"/>
      <c r="F74" s="102"/>
      <c r="G74" s="37"/>
      <c r="H74" s="57" t="s">
        <v>35</v>
      </c>
      <c r="I74" s="8" t="s">
        <v>54</v>
      </c>
      <c r="J74" s="79"/>
      <c r="L74" s="78"/>
      <c r="M74" s="78"/>
      <c r="N74" s="78"/>
      <c r="O74" s="78"/>
      <c r="P74" s="78"/>
      <c r="Q74" s="78"/>
      <c r="R74" s="78"/>
      <c r="S74" s="78"/>
      <c r="T74" s="78"/>
    </row>
    <row r="75" spans="1:20" x14ac:dyDescent="0.2">
      <c r="A75" s="77" t="s">
        <v>62</v>
      </c>
      <c r="B75" s="102"/>
      <c r="C75" s="102"/>
      <c r="D75" s="102"/>
      <c r="E75" s="102"/>
      <c r="F75" s="102"/>
      <c r="G75" s="37"/>
      <c r="H75" s="57"/>
      <c r="I75" s="8"/>
      <c r="J75" s="79"/>
      <c r="L75" s="78"/>
      <c r="M75" s="78"/>
      <c r="N75" s="78"/>
      <c r="O75" s="78"/>
      <c r="P75" s="78"/>
      <c r="Q75" s="78"/>
      <c r="R75" s="78"/>
      <c r="S75" s="78"/>
      <c r="T75" s="78"/>
    </row>
    <row r="76" spans="1:20" x14ac:dyDescent="0.2">
      <c r="A76" s="77" t="s">
        <v>175</v>
      </c>
      <c r="B76" s="102"/>
      <c r="C76" s="102"/>
      <c r="D76" s="102"/>
      <c r="E76" s="102"/>
      <c r="F76" s="102"/>
      <c r="G76" s="52"/>
      <c r="H76" s="57"/>
      <c r="I76" s="8"/>
      <c r="J76" s="79"/>
      <c r="L76" s="78"/>
      <c r="M76" s="78"/>
      <c r="N76" s="78"/>
      <c r="O76" s="78"/>
      <c r="P76" s="78"/>
      <c r="Q76" s="78"/>
      <c r="R76" s="78"/>
      <c r="S76" s="78"/>
      <c r="T76" s="78"/>
    </row>
    <row r="77" spans="1:20" x14ac:dyDescent="0.2">
      <c r="A77" s="77"/>
      <c r="B77" s="37" t="s">
        <v>189</v>
      </c>
      <c r="C77" s="102"/>
      <c r="D77" s="102"/>
      <c r="E77" s="102"/>
      <c r="F77" s="102"/>
      <c r="G77" s="48" t="str">
        <f>INDEX('Risk Assessment - all'!T$11:T$31,MATCH($B$6,'Risk Assessment - all'!$A$11:$A$31,FALSE))</f>
        <v>High</v>
      </c>
      <c r="H77" s="65">
        <f>IF(G77="Low",1,IF(G77="Moderate",2,3))</f>
        <v>3</v>
      </c>
      <c r="I77" s="22">
        <f>'Risk Assessment - all'!T10</f>
        <v>0.4</v>
      </c>
      <c r="J77" s="79"/>
      <c r="K77" s="127">
        <f>H77*I77</f>
        <v>1.2000000000000002</v>
      </c>
      <c r="L77" s="78"/>
      <c r="M77" s="78"/>
      <c r="N77" s="78"/>
      <c r="O77" s="78"/>
      <c r="P77" s="78"/>
      <c r="Q77" s="78"/>
      <c r="R77" s="78"/>
      <c r="S77" s="78"/>
      <c r="T77" s="78"/>
    </row>
    <row r="78" spans="1:20" x14ac:dyDescent="0.2">
      <c r="A78" s="188"/>
      <c r="B78" s="102" t="s">
        <v>190</v>
      </c>
      <c r="C78" s="102"/>
      <c r="D78" s="102"/>
      <c r="E78" s="102"/>
      <c r="F78" s="102"/>
      <c r="G78" s="37"/>
      <c r="H78" s="37"/>
      <c r="I78" s="8"/>
      <c r="J78" s="79"/>
      <c r="L78" s="78"/>
      <c r="M78" s="78"/>
      <c r="N78" s="78"/>
      <c r="O78" s="78"/>
      <c r="P78" s="78"/>
      <c r="Q78" s="78"/>
      <c r="R78" s="78"/>
      <c r="S78" s="78"/>
      <c r="T78" s="78"/>
    </row>
    <row r="79" spans="1:20" x14ac:dyDescent="0.2">
      <c r="A79" s="188"/>
      <c r="B79" s="102" t="s">
        <v>191</v>
      </c>
      <c r="C79" s="102"/>
      <c r="D79" s="102"/>
      <c r="E79" s="102"/>
      <c r="F79" s="102"/>
      <c r="G79" s="37"/>
      <c r="H79" s="37"/>
      <c r="I79" s="8"/>
      <c r="J79" s="79"/>
      <c r="L79" s="78"/>
      <c r="M79" s="78"/>
      <c r="N79" s="78"/>
      <c r="O79" s="78"/>
      <c r="P79" s="78"/>
      <c r="Q79" s="78"/>
      <c r="R79" s="78"/>
      <c r="S79" s="78"/>
      <c r="T79" s="78"/>
    </row>
    <row r="80" spans="1:20" x14ac:dyDescent="0.2">
      <c r="A80" s="66"/>
      <c r="B80" s="103"/>
      <c r="C80" s="103"/>
      <c r="D80" s="103"/>
      <c r="E80" s="103"/>
      <c r="F80" s="103"/>
      <c r="G80" s="52"/>
      <c r="H80" s="52"/>
      <c r="I80" s="7"/>
      <c r="J80" s="79"/>
      <c r="L80" s="78"/>
      <c r="M80" s="78"/>
      <c r="N80" s="78"/>
      <c r="O80" s="78"/>
      <c r="P80" s="78"/>
      <c r="Q80" s="78"/>
      <c r="R80" s="78"/>
      <c r="S80" s="78"/>
      <c r="T80" s="78"/>
    </row>
    <row r="81" spans="1:20" ht="13.35" customHeight="1" x14ac:dyDescent="0.2">
      <c r="A81" s="47" t="s">
        <v>63</v>
      </c>
      <c r="B81" s="37"/>
      <c r="C81" s="37"/>
      <c r="D81" s="37"/>
      <c r="E81" s="37"/>
      <c r="F81" s="37"/>
      <c r="G81" s="37"/>
      <c r="H81" s="57" t="s">
        <v>35</v>
      </c>
      <c r="I81" s="16">
        <v>7</v>
      </c>
      <c r="J81" s="79"/>
      <c r="L81" s="78"/>
      <c r="M81" s="78"/>
      <c r="N81" s="78"/>
      <c r="O81" s="78"/>
      <c r="P81" s="78"/>
      <c r="Q81" s="78"/>
      <c r="R81" s="78"/>
      <c r="S81" s="78"/>
      <c r="T81" s="78"/>
    </row>
    <row r="82" spans="1:20" x14ac:dyDescent="0.2">
      <c r="A82" s="77" t="s">
        <v>140</v>
      </c>
      <c r="B82" s="37"/>
      <c r="C82" s="37"/>
      <c r="D82" s="37"/>
      <c r="E82" s="37"/>
      <c r="F82" s="37"/>
      <c r="G82" s="37"/>
      <c r="H82" s="57"/>
      <c r="I82" s="16"/>
      <c r="J82" s="79"/>
      <c r="L82" s="78"/>
      <c r="M82" s="78"/>
      <c r="N82" s="78"/>
      <c r="O82" s="78"/>
      <c r="P82" s="78"/>
      <c r="Q82" s="78"/>
      <c r="R82" s="78"/>
      <c r="S82" s="78"/>
      <c r="T82" s="78"/>
    </row>
    <row r="83" spans="1:20" x14ac:dyDescent="0.2">
      <c r="A83" s="77" t="s">
        <v>136</v>
      </c>
      <c r="B83" s="37"/>
      <c r="C83" s="37"/>
      <c r="D83" s="37"/>
      <c r="E83" s="37"/>
      <c r="F83" s="37"/>
      <c r="G83" s="52"/>
      <c r="H83" s="57"/>
      <c r="I83" s="16"/>
      <c r="J83" s="79"/>
      <c r="L83" s="78"/>
      <c r="M83" s="78"/>
      <c r="N83" s="78"/>
      <c r="O83" s="78"/>
      <c r="P83" s="78"/>
      <c r="Q83" s="78"/>
      <c r="R83" s="78"/>
      <c r="S83" s="78"/>
      <c r="T83" s="78"/>
    </row>
    <row r="84" spans="1:20" x14ac:dyDescent="0.2">
      <c r="A84" s="54"/>
      <c r="B84" s="37" t="s">
        <v>137</v>
      </c>
      <c r="C84" s="37"/>
      <c r="D84" s="37"/>
      <c r="E84" s="37"/>
      <c r="F84" s="37"/>
      <c r="G84" s="48" t="str">
        <f>INDEX('Risk Assessment - all'!U$11:U$31,MATCH($B$6,'Risk Assessment - all'!$A$11:$A$31,FALSE))</f>
        <v>Low</v>
      </c>
      <c r="H84" s="65">
        <f>IF(G84="Low",1,IF(G84="Moderate",2,3))</f>
        <v>1</v>
      </c>
      <c r="I84" s="22">
        <f>'Risk Assessment - all'!U10</f>
        <v>0.15</v>
      </c>
      <c r="J84" s="79"/>
      <c r="K84" s="127">
        <f>H84*I84</f>
        <v>0.15</v>
      </c>
      <c r="L84" s="78"/>
      <c r="M84" s="78"/>
      <c r="N84" s="78"/>
      <c r="O84" s="78"/>
      <c r="P84" s="78"/>
      <c r="Q84" s="78"/>
      <c r="R84" s="78"/>
      <c r="S84" s="78"/>
      <c r="T84" s="78"/>
    </row>
    <row r="85" spans="1:20" x14ac:dyDescent="0.2">
      <c r="A85" s="54"/>
      <c r="B85" s="37" t="s">
        <v>138</v>
      </c>
      <c r="C85" s="37"/>
      <c r="D85" s="37"/>
      <c r="E85" s="37"/>
      <c r="F85" s="37"/>
      <c r="G85" s="37"/>
      <c r="H85" s="37"/>
      <c r="I85" s="16"/>
      <c r="J85" s="79"/>
      <c r="L85" s="78"/>
      <c r="M85" s="78"/>
      <c r="N85" s="78"/>
      <c r="O85" s="78"/>
      <c r="P85" s="78"/>
      <c r="Q85" s="78"/>
      <c r="R85" s="78"/>
      <c r="S85" s="78"/>
      <c r="T85" s="78"/>
    </row>
    <row r="86" spans="1:20" x14ac:dyDescent="0.2">
      <c r="A86" s="54"/>
      <c r="B86" s="37" t="s">
        <v>139</v>
      </c>
      <c r="C86" s="37"/>
      <c r="D86" s="37"/>
      <c r="E86" s="37"/>
      <c r="F86" s="37"/>
      <c r="G86" s="37"/>
      <c r="H86" s="37"/>
      <c r="I86" s="16"/>
      <c r="J86" s="79"/>
      <c r="L86" s="78"/>
      <c r="M86" s="78"/>
      <c r="N86" s="78"/>
      <c r="O86" s="78"/>
      <c r="P86" s="78"/>
      <c r="Q86" s="78"/>
      <c r="R86" s="78"/>
      <c r="S86" s="78"/>
      <c r="T86" s="78"/>
    </row>
    <row r="87" spans="1:20" x14ac:dyDescent="0.2">
      <c r="A87" s="66"/>
      <c r="B87" s="52"/>
      <c r="C87" s="52"/>
      <c r="D87" s="52"/>
      <c r="E87" s="52"/>
      <c r="F87" s="52"/>
      <c r="G87" s="52"/>
      <c r="H87" s="52"/>
      <c r="I87" s="19"/>
      <c r="J87" s="79"/>
      <c r="L87" s="78"/>
      <c r="M87" s="78"/>
      <c r="N87" s="78"/>
      <c r="O87" s="78"/>
      <c r="P87" s="78"/>
      <c r="Q87" s="78"/>
      <c r="R87" s="78"/>
      <c r="S87" s="78"/>
      <c r="T87" s="78"/>
    </row>
    <row r="88" spans="1:20" ht="13.35" customHeight="1" x14ac:dyDescent="0.2">
      <c r="A88" s="47" t="s">
        <v>17</v>
      </c>
      <c r="B88" s="37"/>
      <c r="C88" s="37"/>
      <c r="D88" s="37"/>
      <c r="E88" s="37"/>
      <c r="F88" s="37"/>
      <c r="G88" s="37"/>
      <c r="H88" s="57" t="s">
        <v>35</v>
      </c>
      <c r="I88" s="16">
        <v>7</v>
      </c>
      <c r="J88" s="79"/>
      <c r="L88" s="78"/>
      <c r="M88" s="78"/>
      <c r="N88" s="78"/>
      <c r="O88" s="78"/>
      <c r="P88" s="78"/>
      <c r="Q88" s="78"/>
      <c r="R88" s="78"/>
      <c r="S88" s="78"/>
      <c r="T88" s="78"/>
    </row>
    <row r="89" spans="1:20" x14ac:dyDescent="0.2">
      <c r="A89" s="77" t="s">
        <v>64</v>
      </c>
      <c r="B89" s="37"/>
      <c r="C89" s="37"/>
      <c r="D89" s="37"/>
      <c r="E89" s="37"/>
      <c r="F89" s="37"/>
      <c r="G89" s="37"/>
      <c r="H89" s="57"/>
      <c r="I89" s="16"/>
      <c r="J89" s="79"/>
      <c r="L89" s="78"/>
      <c r="M89" s="78"/>
      <c r="N89" s="78"/>
      <c r="O89" s="78"/>
      <c r="P89" s="78"/>
      <c r="Q89" s="78"/>
      <c r="R89" s="78"/>
      <c r="S89" s="78"/>
      <c r="T89" s="78"/>
    </row>
    <row r="90" spans="1:20" x14ac:dyDescent="0.2">
      <c r="A90" s="54"/>
      <c r="B90" s="37"/>
      <c r="C90" s="37"/>
      <c r="D90" s="37"/>
      <c r="E90" s="37"/>
      <c r="F90" s="37"/>
      <c r="G90" s="52"/>
      <c r="H90" s="57"/>
      <c r="I90" s="16"/>
      <c r="J90" s="79"/>
      <c r="L90" s="78"/>
      <c r="M90" s="78"/>
      <c r="N90" s="78"/>
      <c r="O90" s="78"/>
      <c r="P90" s="78"/>
      <c r="Q90" s="78"/>
      <c r="R90" s="78"/>
      <c r="S90" s="78"/>
      <c r="T90" s="78"/>
    </row>
    <row r="91" spans="1:20" x14ac:dyDescent="0.2">
      <c r="A91" s="54"/>
      <c r="B91" s="37" t="s">
        <v>65</v>
      </c>
      <c r="C91" s="37"/>
      <c r="D91" s="37"/>
      <c r="E91" s="37"/>
      <c r="F91" s="37"/>
      <c r="G91" s="48" t="str">
        <f>INDEX('Risk Assessment - all'!V$11:V$31,MATCH($B$6,'Risk Assessment - all'!$A$11:$A$31,FALSE))</f>
        <v>Moderate</v>
      </c>
      <c r="H91" s="65">
        <f>IF(G91="Low",1,IF(G91="Moderate",2,3))</f>
        <v>2</v>
      </c>
      <c r="I91" s="22">
        <f>'Risk Assessment - all'!V10</f>
        <v>0.1</v>
      </c>
      <c r="J91" s="79"/>
      <c r="K91" s="127">
        <f>H91*I91</f>
        <v>0.2</v>
      </c>
      <c r="L91" s="78"/>
      <c r="M91" s="78"/>
      <c r="N91" s="78"/>
      <c r="O91" s="78"/>
      <c r="P91" s="78"/>
      <c r="Q91" s="78"/>
      <c r="R91" s="78"/>
      <c r="S91" s="78"/>
      <c r="T91" s="78"/>
    </row>
    <row r="92" spans="1:20" x14ac:dyDescent="0.2">
      <c r="A92" s="54"/>
      <c r="B92" s="37" t="s">
        <v>66</v>
      </c>
      <c r="C92" s="37"/>
      <c r="D92" s="37"/>
      <c r="E92" s="37"/>
      <c r="F92" s="37"/>
      <c r="G92" s="37"/>
      <c r="H92" s="37"/>
      <c r="I92" s="16"/>
      <c r="J92" s="79"/>
      <c r="L92" s="78"/>
      <c r="M92" s="78"/>
      <c r="N92" s="78"/>
      <c r="O92" s="78"/>
      <c r="P92" s="78"/>
      <c r="Q92" s="78"/>
      <c r="R92" s="78"/>
      <c r="S92" s="78"/>
      <c r="T92" s="78"/>
    </row>
    <row r="93" spans="1:20" x14ac:dyDescent="0.2">
      <c r="A93" s="54"/>
      <c r="B93" s="37" t="s">
        <v>67</v>
      </c>
      <c r="C93" s="37"/>
      <c r="D93" s="37"/>
      <c r="E93" s="37"/>
      <c r="F93" s="37"/>
      <c r="G93" s="37"/>
      <c r="H93" s="37"/>
      <c r="I93" s="16"/>
      <c r="J93" s="79"/>
      <c r="L93" s="78"/>
      <c r="M93" s="78"/>
      <c r="N93" s="78"/>
      <c r="O93" s="78"/>
      <c r="P93" s="78"/>
      <c r="Q93" s="78"/>
      <c r="R93" s="78"/>
      <c r="S93" s="78"/>
      <c r="T93" s="78"/>
    </row>
    <row r="94" spans="1:20" x14ac:dyDescent="0.2">
      <c r="A94" s="66"/>
      <c r="B94" s="52"/>
      <c r="C94" s="52"/>
      <c r="D94" s="52"/>
      <c r="E94" s="52"/>
      <c r="F94" s="52"/>
      <c r="G94" s="52"/>
      <c r="H94" s="52"/>
      <c r="I94" s="19"/>
      <c r="J94" s="79"/>
      <c r="L94" s="78"/>
      <c r="M94" s="78"/>
      <c r="N94" s="78"/>
      <c r="O94" s="78"/>
      <c r="P94" s="78"/>
      <c r="Q94" s="78"/>
      <c r="R94" s="78"/>
      <c r="S94" s="78"/>
      <c r="T94" s="78"/>
    </row>
    <row r="95" spans="1:20" ht="13.35" customHeight="1" x14ac:dyDescent="0.2">
      <c r="A95" s="47" t="s">
        <v>68</v>
      </c>
      <c r="B95" s="37"/>
      <c r="C95" s="37"/>
      <c r="D95" s="37"/>
      <c r="E95" s="37"/>
      <c r="F95" s="37"/>
      <c r="G95" s="37"/>
      <c r="H95" s="57" t="s">
        <v>35</v>
      </c>
      <c r="I95" s="16">
        <v>14</v>
      </c>
      <c r="J95" s="79"/>
      <c r="L95" s="78"/>
      <c r="M95" s="78"/>
      <c r="N95" s="78"/>
      <c r="O95" s="78"/>
      <c r="P95" s="78"/>
      <c r="Q95" s="78"/>
      <c r="R95" s="78"/>
      <c r="S95" s="78"/>
      <c r="T95" s="78"/>
    </row>
    <row r="96" spans="1:20" x14ac:dyDescent="0.2">
      <c r="A96" s="77" t="s">
        <v>69</v>
      </c>
      <c r="B96" s="37"/>
      <c r="C96" s="37"/>
      <c r="D96" s="37"/>
      <c r="E96" s="37"/>
      <c r="F96" s="37"/>
      <c r="G96" s="37"/>
      <c r="H96" s="57"/>
      <c r="I96" s="16"/>
      <c r="J96" s="79"/>
      <c r="L96" s="78"/>
      <c r="M96" s="78"/>
      <c r="N96" s="78"/>
      <c r="O96" s="78"/>
      <c r="P96" s="78"/>
      <c r="Q96" s="78"/>
      <c r="R96" s="78"/>
      <c r="S96" s="78"/>
      <c r="T96" s="78"/>
    </row>
    <row r="97" spans="1:20" x14ac:dyDescent="0.2">
      <c r="A97" s="54"/>
      <c r="B97" s="37"/>
      <c r="C97" s="37"/>
      <c r="D97" s="37"/>
      <c r="E97" s="37"/>
      <c r="F97" s="37"/>
      <c r="G97" s="52"/>
      <c r="H97" s="57"/>
      <c r="I97" s="16"/>
      <c r="J97" s="79"/>
      <c r="L97" s="78"/>
      <c r="M97" s="78"/>
      <c r="N97" s="78"/>
      <c r="O97" s="78"/>
      <c r="P97" s="78"/>
      <c r="Q97" s="78"/>
      <c r="R97" s="78"/>
      <c r="S97" s="78"/>
      <c r="T97" s="78"/>
    </row>
    <row r="98" spans="1:20" x14ac:dyDescent="0.2">
      <c r="A98" s="54"/>
      <c r="B98" s="37" t="s">
        <v>70</v>
      </c>
      <c r="C98" s="37"/>
      <c r="D98" s="37"/>
      <c r="E98" s="37"/>
      <c r="F98" s="37"/>
      <c r="G98" s="48" t="str">
        <f>INDEX('Risk Assessment - all'!W$11:W$31,MATCH($B$6,'Risk Assessment - all'!$A$11:$A$31,FALSE))</f>
        <v>Low</v>
      </c>
      <c r="H98" s="65">
        <f>IF(G98="Low",1,IF(G98="Moderate",2,3))</f>
        <v>1</v>
      </c>
      <c r="I98" s="22">
        <f>'Risk Assessment - all'!W10</f>
        <v>0.02</v>
      </c>
      <c r="J98" s="79"/>
      <c r="K98" s="127">
        <f>H98*I98</f>
        <v>0.02</v>
      </c>
      <c r="L98" s="78"/>
      <c r="M98" s="78"/>
      <c r="N98" s="78"/>
      <c r="O98" s="78"/>
      <c r="P98" s="78"/>
      <c r="Q98" s="78"/>
      <c r="R98" s="78"/>
      <c r="S98" s="78"/>
      <c r="T98" s="78"/>
    </row>
    <row r="99" spans="1:20" x14ac:dyDescent="0.2">
      <c r="A99" s="54"/>
      <c r="B99" s="37" t="s">
        <v>71</v>
      </c>
      <c r="C99" s="37"/>
      <c r="D99" s="37"/>
      <c r="E99" s="37"/>
      <c r="F99" s="37"/>
      <c r="G99" s="37"/>
      <c r="H99" s="37"/>
      <c r="I99" s="16"/>
      <c r="J99" s="79"/>
      <c r="L99" s="78"/>
      <c r="M99" s="78"/>
      <c r="N99" s="78"/>
      <c r="O99" s="78"/>
      <c r="P99" s="78"/>
      <c r="Q99" s="78"/>
      <c r="R99" s="78"/>
      <c r="S99" s="78"/>
      <c r="T99" s="78"/>
    </row>
    <row r="100" spans="1:20" x14ac:dyDescent="0.2">
      <c r="A100" s="54"/>
      <c r="B100" s="37" t="s">
        <v>72</v>
      </c>
      <c r="C100" s="37"/>
      <c r="D100" s="37"/>
      <c r="E100" s="37"/>
      <c r="F100" s="37"/>
      <c r="G100" s="37"/>
      <c r="H100" s="37"/>
      <c r="I100" s="16"/>
      <c r="J100" s="79"/>
      <c r="L100" s="78"/>
      <c r="M100" s="78"/>
      <c r="N100" s="78"/>
      <c r="O100" s="78"/>
      <c r="P100" s="78"/>
      <c r="Q100" s="78"/>
      <c r="R100" s="78"/>
      <c r="S100" s="78"/>
      <c r="T100" s="78"/>
    </row>
    <row r="101" spans="1:20" x14ac:dyDescent="0.2">
      <c r="A101" s="66"/>
      <c r="B101" s="52"/>
      <c r="C101" s="52"/>
      <c r="D101" s="52"/>
      <c r="E101" s="52"/>
      <c r="F101" s="52"/>
      <c r="G101" s="52"/>
      <c r="H101" s="52"/>
      <c r="I101" s="19"/>
      <c r="J101" s="79"/>
      <c r="L101" s="78"/>
      <c r="M101" s="78"/>
      <c r="N101" s="78"/>
      <c r="O101" s="78"/>
      <c r="P101" s="78"/>
      <c r="Q101" s="78"/>
      <c r="R101" s="78"/>
      <c r="S101" s="78"/>
      <c r="T101" s="78"/>
    </row>
    <row r="102" spans="1:20" ht="13.35" customHeight="1" x14ac:dyDescent="0.2">
      <c r="A102" s="47" t="s">
        <v>183</v>
      </c>
      <c r="B102" s="37"/>
      <c r="C102" s="37"/>
      <c r="D102" s="37"/>
      <c r="E102" s="37"/>
      <c r="F102" s="37"/>
      <c r="G102" s="37"/>
      <c r="H102" s="57" t="s">
        <v>35</v>
      </c>
      <c r="I102" s="16" t="s">
        <v>73</v>
      </c>
      <c r="J102" s="79"/>
      <c r="L102" s="78"/>
      <c r="M102" s="78"/>
      <c r="N102" s="78"/>
      <c r="O102" s="78"/>
      <c r="P102" s="78"/>
      <c r="Q102" s="78"/>
      <c r="R102" s="78"/>
      <c r="S102" s="78"/>
      <c r="T102" s="78"/>
    </row>
    <row r="103" spans="1:20" x14ac:dyDescent="0.2">
      <c r="A103" s="77" t="s">
        <v>167</v>
      </c>
      <c r="B103" s="37"/>
      <c r="C103" s="37"/>
      <c r="D103" s="37"/>
      <c r="E103" s="37"/>
      <c r="F103" s="37"/>
      <c r="G103" s="37"/>
      <c r="H103" s="57"/>
      <c r="I103" s="16"/>
      <c r="J103" s="79"/>
      <c r="L103" s="78"/>
      <c r="M103" s="78"/>
      <c r="N103" s="78"/>
      <c r="O103" s="78"/>
      <c r="P103" s="78"/>
      <c r="Q103" s="78"/>
      <c r="R103" s="78"/>
      <c r="S103" s="78"/>
      <c r="T103" s="78"/>
    </row>
    <row r="104" spans="1:20" x14ac:dyDescent="0.2">
      <c r="A104" s="77" t="s">
        <v>166</v>
      </c>
      <c r="B104" s="37"/>
      <c r="C104" s="37"/>
      <c r="D104" s="37"/>
      <c r="E104" s="37"/>
      <c r="F104" s="37"/>
      <c r="G104" s="52"/>
      <c r="H104" s="57"/>
      <c r="I104" s="16"/>
      <c r="J104" s="79"/>
      <c r="L104" s="78"/>
      <c r="M104" s="78"/>
      <c r="N104" s="78"/>
      <c r="O104" s="78"/>
      <c r="P104" s="78"/>
      <c r="Q104" s="78"/>
      <c r="R104" s="78"/>
      <c r="S104" s="78"/>
      <c r="T104" s="78"/>
    </row>
    <row r="105" spans="1:20" x14ac:dyDescent="0.2">
      <c r="A105" s="54"/>
      <c r="B105" s="37" t="s">
        <v>74</v>
      </c>
      <c r="C105" s="37"/>
      <c r="D105" s="37"/>
      <c r="E105" s="37"/>
      <c r="F105" s="37"/>
      <c r="G105" s="48" t="str">
        <f>INDEX('Risk Assessment - all'!X$11:X$31,MATCH($B$6,'Risk Assessment - all'!$A$11:$A$31,FALSE))</f>
        <v>Low</v>
      </c>
      <c r="H105" s="65">
        <f>IF(G105="Low",1,IF(G105="Moderate",2,3))</f>
        <v>1</v>
      </c>
      <c r="I105" s="22">
        <f>'Risk Assessment - all'!X10</f>
        <v>0.02</v>
      </c>
      <c r="J105" s="79"/>
      <c r="K105" s="127">
        <f>H105*I105</f>
        <v>0.02</v>
      </c>
      <c r="L105" s="78"/>
      <c r="M105" s="78"/>
      <c r="N105" s="78"/>
      <c r="O105" s="78"/>
      <c r="P105" s="78"/>
      <c r="Q105" s="78"/>
      <c r="R105" s="78"/>
      <c r="S105" s="78"/>
      <c r="T105" s="78"/>
    </row>
    <row r="106" spans="1:20" x14ac:dyDescent="0.2">
      <c r="A106" s="54"/>
      <c r="B106" s="37" t="s">
        <v>75</v>
      </c>
      <c r="C106" s="37"/>
      <c r="D106" s="37"/>
      <c r="E106" s="37"/>
      <c r="F106" s="37"/>
      <c r="G106" s="37"/>
      <c r="H106" s="37"/>
      <c r="I106" s="16"/>
      <c r="J106" s="79"/>
      <c r="L106" s="78"/>
      <c r="M106" s="78"/>
      <c r="N106" s="78"/>
      <c r="O106" s="78"/>
      <c r="P106" s="78"/>
      <c r="Q106" s="78"/>
      <c r="R106" s="78"/>
      <c r="S106" s="78"/>
      <c r="T106" s="78"/>
    </row>
    <row r="107" spans="1:20" x14ac:dyDescent="0.2">
      <c r="A107" s="54"/>
      <c r="B107" s="37" t="s">
        <v>76</v>
      </c>
      <c r="C107" s="37"/>
      <c r="D107" s="37"/>
      <c r="E107" s="37"/>
      <c r="F107" s="37"/>
      <c r="G107" s="37"/>
      <c r="H107" s="37"/>
      <c r="I107" s="16"/>
      <c r="J107" s="79"/>
      <c r="L107" s="78"/>
      <c r="M107" s="78"/>
      <c r="N107" s="78"/>
      <c r="O107" s="78"/>
      <c r="P107" s="78"/>
      <c r="Q107" s="78"/>
      <c r="R107" s="78"/>
      <c r="S107" s="78"/>
      <c r="T107" s="78"/>
    </row>
    <row r="108" spans="1:20" ht="13.5" thickBot="1" x14ac:dyDescent="0.25">
      <c r="A108" s="68"/>
      <c r="B108" s="51"/>
      <c r="C108" s="51"/>
      <c r="D108" s="51"/>
      <c r="E108" s="51"/>
      <c r="F108" s="51"/>
      <c r="G108" s="51"/>
      <c r="H108" s="51"/>
      <c r="I108" s="86"/>
      <c r="J108" s="79"/>
      <c r="L108" s="78"/>
      <c r="M108" s="78"/>
      <c r="N108" s="78"/>
      <c r="O108" s="78"/>
      <c r="P108" s="78"/>
      <c r="Q108" s="78"/>
      <c r="R108" s="78"/>
      <c r="S108" s="78"/>
      <c r="T108" s="78"/>
    </row>
    <row r="109" spans="1:20" ht="13.35" customHeight="1" x14ac:dyDescent="0.2">
      <c r="A109" s="47" t="s">
        <v>77</v>
      </c>
      <c r="B109" s="37"/>
      <c r="C109" s="37"/>
      <c r="D109" s="37"/>
      <c r="E109" s="37"/>
      <c r="F109" s="37"/>
      <c r="G109" s="37"/>
      <c r="H109" s="57" t="s">
        <v>35</v>
      </c>
      <c r="I109" s="16">
        <v>13</v>
      </c>
      <c r="J109" s="79"/>
      <c r="L109" s="78"/>
      <c r="M109" s="78"/>
      <c r="N109" s="78"/>
      <c r="O109" s="78"/>
      <c r="P109" s="78"/>
      <c r="Q109" s="78"/>
      <c r="R109" s="78"/>
      <c r="S109" s="78"/>
      <c r="T109" s="78"/>
    </row>
    <row r="110" spans="1:20" x14ac:dyDescent="0.2">
      <c r="A110" s="77" t="s">
        <v>78</v>
      </c>
      <c r="B110" s="37"/>
      <c r="C110" s="37"/>
      <c r="D110" s="37"/>
      <c r="E110" s="37"/>
      <c r="F110" s="37"/>
      <c r="G110" s="37"/>
      <c r="H110" s="57"/>
      <c r="I110" s="16"/>
      <c r="J110" s="79"/>
      <c r="L110" s="78"/>
      <c r="M110" s="78"/>
      <c r="N110" s="78"/>
      <c r="O110" s="78"/>
      <c r="P110" s="78"/>
      <c r="Q110" s="78"/>
      <c r="R110" s="78"/>
      <c r="S110" s="78"/>
      <c r="T110" s="78"/>
    </row>
    <row r="111" spans="1:20" x14ac:dyDescent="0.2">
      <c r="A111" s="54"/>
      <c r="B111" s="37"/>
      <c r="C111" s="37"/>
      <c r="D111" s="37"/>
      <c r="E111" s="37"/>
      <c r="F111" s="37"/>
      <c r="G111" s="52"/>
      <c r="H111" s="57"/>
      <c r="I111" s="16"/>
      <c r="J111" s="79"/>
      <c r="L111" s="78"/>
      <c r="M111" s="78"/>
      <c r="N111" s="78"/>
      <c r="O111" s="78"/>
      <c r="P111" s="78"/>
      <c r="Q111" s="78"/>
      <c r="R111" s="78"/>
      <c r="S111" s="78"/>
      <c r="T111" s="78"/>
    </row>
    <row r="112" spans="1:20" x14ac:dyDescent="0.2">
      <c r="A112" s="54"/>
      <c r="B112" s="37" t="s">
        <v>79</v>
      </c>
      <c r="C112" s="37"/>
      <c r="D112" s="37"/>
      <c r="E112" s="37"/>
      <c r="F112" s="37"/>
      <c r="G112" s="48" t="str">
        <f>INDEX('Risk Assessment - all'!Y$11:Y$31,MATCH($B$6,'Risk Assessment - all'!$A$11:$A$31,FALSE))</f>
        <v>Low</v>
      </c>
      <c r="H112" s="65">
        <f>IF(G112="Low",1,IF(G112="Moderate",2,3))</f>
        <v>1</v>
      </c>
      <c r="I112" s="22">
        <f>'Risk Assessment - all'!Y10</f>
        <v>0.02</v>
      </c>
      <c r="J112" s="79"/>
      <c r="K112" s="127">
        <f>H112*I112</f>
        <v>0.02</v>
      </c>
      <c r="L112" s="78"/>
      <c r="M112" s="78"/>
      <c r="N112" s="78"/>
      <c r="O112" s="78"/>
      <c r="P112" s="78"/>
      <c r="Q112" s="78"/>
      <c r="R112" s="78"/>
      <c r="S112" s="78"/>
      <c r="T112" s="78"/>
    </row>
    <row r="113" spans="1:20" x14ac:dyDescent="0.2">
      <c r="A113" s="54"/>
      <c r="B113" s="37" t="s">
        <v>180</v>
      </c>
      <c r="C113" s="37"/>
      <c r="D113" s="37"/>
      <c r="E113" s="37"/>
      <c r="F113" s="37"/>
      <c r="G113" s="37"/>
      <c r="H113" s="37"/>
      <c r="I113" s="16"/>
      <c r="J113" s="79"/>
      <c r="L113" s="78"/>
      <c r="M113" s="78"/>
      <c r="N113" s="78"/>
      <c r="O113" s="78"/>
      <c r="P113" s="78"/>
      <c r="Q113" s="78"/>
      <c r="R113" s="78"/>
      <c r="S113" s="78"/>
      <c r="T113" s="78"/>
    </row>
    <row r="114" spans="1:20" x14ac:dyDescent="0.2">
      <c r="A114" s="54"/>
      <c r="B114" s="37" t="s">
        <v>80</v>
      </c>
      <c r="C114" s="37"/>
      <c r="D114" s="37"/>
      <c r="E114" s="37"/>
      <c r="F114" s="37"/>
      <c r="G114" s="37"/>
      <c r="H114" s="37"/>
      <c r="I114" s="16"/>
      <c r="J114" s="79"/>
      <c r="L114" s="78"/>
      <c r="M114" s="78"/>
      <c r="N114" s="78"/>
      <c r="O114" s="78"/>
      <c r="P114" s="78"/>
      <c r="Q114" s="78"/>
      <c r="R114" s="78"/>
      <c r="S114" s="78"/>
      <c r="T114" s="78"/>
    </row>
    <row r="115" spans="1:20" x14ac:dyDescent="0.2">
      <c r="A115" s="66"/>
      <c r="B115" s="52"/>
      <c r="C115" s="52"/>
      <c r="D115" s="52"/>
      <c r="E115" s="52"/>
      <c r="F115" s="52"/>
      <c r="G115" s="52"/>
      <c r="H115" s="52"/>
      <c r="I115" s="19"/>
      <c r="J115" s="79"/>
      <c r="L115" s="78"/>
      <c r="M115" s="78"/>
      <c r="N115" s="78"/>
      <c r="O115" s="78"/>
      <c r="P115" s="78"/>
      <c r="Q115" s="78"/>
      <c r="R115" s="78"/>
      <c r="S115" s="78"/>
      <c r="T115" s="78"/>
    </row>
    <row r="116" spans="1:20" ht="13.35" customHeight="1" x14ac:dyDescent="0.2">
      <c r="A116" s="47" t="s">
        <v>81</v>
      </c>
      <c r="B116" s="37"/>
      <c r="C116" s="37"/>
      <c r="D116" s="37"/>
      <c r="E116" s="37"/>
      <c r="F116" s="37"/>
      <c r="G116" s="37"/>
      <c r="H116" s="57" t="s">
        <v>35</v>
      </c>
      <c r="I116" s="16">
        <v>9</v>
      </c>
      <c r="J116" s="79"/>
      <c r="L116" s="78"/>
      <c r="M116" s="78"/>
      <c r="N116" s="78"/>
      <c r="O116" s="78"/>
      <c r="P116" s="78"/>
      <c r="Q116" s="78"/>
      <c r="R116" s="78"/>
      <c r="S116" s="78"/>
      <c r="T116" s="78"/>
    </row>
    <row r="117" spans="1:20" x14ac:dyDescent="0.2">
      <c r="A117" s="77" t="s">
        <v>82</v>
      </c>
      <c r="B117" s="37"/>
      <c r="C117" s="37"/>
      <c r="D117" s="37"/>
      <c r="E117" s="37"/>
      <c r="F117" s="37"/>
      <c r="G117" s="37"/>
      <c r="H117" s="57"/>
      <c r="I117" s="16"/>
      <c r="J117" s="79"/>
      <c r="L117" s="78"/>
      <c r="M117" s="78"/>
      <c r="N117" s="78"/>
      <c r="O117" s="78"/>
      <c r="P117" s="78"/>
      <c r="Q117" s="78"/>
      <c r="R117" s="78"/>
      <c r="S117" s="78"/>
      <c r="T117" s="78"/>
    </row>
    <row r="118" spans="1:20" x14ac:dyDescent="0.2">
      <c r="A118" s="54"/>
      <c r="B118" s="37"/>
      <c r="C118" s="37"/>
      <c r="D118" s="37"/>
      <c r="E118" s="37"/>
      <c r="F118" s="37"/>
      <c r="G118" s="52"/>
      <c r="H118" s="57"/>
      <c r="I118" s="16"/>
      <c r="J118" s="79"/>
      <c r="L118" s="78"/>
      <c r="M118" s="78"/>
      <c r="N118" s="78"/>
      <c r="O118" s="78"/>
      <c r="P118" s="78"/>
      <c r="Q118" s="78"/>
      <c r="R118" s="78"/>
      <c r="S118" s="78"/>
      <c r="T118" s="78"/>
    </row>
    <row r="119" spans="1:20" x14ac:dyDescent="0.2">
      <c r="A119" s="54"/>
      <c r="B119" s="37" t="s">
        <v>83</v>
      </c>
      <c r="C119" s="37"/>
      <c r="D119" s="37"/>
      <c r="E119" s="37"/>
      <c r="F119" s="37"/>
      <c r="G119" s="48" t="str">
        <f>INDEX('Risk Assessment - all'!Z$11:Z$31,MATCH($B$6,'Risk Assessment - all'!$A$11:$A$31,FALSE))</f>
        <v>Low</v>
      </c>
      <c r="H119" s="65">
        <f>IF(G119="Low",1,IF(G119="Moderate",2,3))</f>
        <v>1</v>
      </c>
      <c r="I119" s="22">
        <f>'Risk Assessment - all'!Z10</f>
        <v>0.02</v>
      </c>
      <c r="J119" s="79"/>
      <c r="K119" s="127">
        <f>H119*I119</f>
        <v>0.02</v>
      </c>
      <c r="L119" s="78"/>
      <c r="M119" s="78"/>
      <c r="N119" s="78"/>
      <c r="O119" s="78"/>
      <c r="P119" s="78"/>
      <c r="Q119" s="78"/>
      <c r="R119" s="78"/>
      <c r="S119" s="78"/>
      <c r="T119" s="78"/>
    </row>
    <row r="120" spans="1:20" x14ac:dyDescent="0.2">
      <c r="A120" s="54"/>
      <c r="B120" s="37" t="s">
        <v>84</v>
      </c>
      <c r="C120" s="37"/>
      <c r="D120" s="37"/>
      <c r="E120" s="37"/>
      <c r="F120" s="37"/>
      <c r="G120" s="37"/>
      <c r="H120" s="37"/>
      <c r="I120" s="16"/>
      <c r="J120" s="79"/>
      <c r="L120" s="78"/>
      <c r="M120" s="78"/>
      <c r="N120" s="78"/>
      <c r="O120" s="78"/>
      <c r="P120" s="78"/>
      <c r="Q120" s="78"/>
      <c r="R120" s="78"/>
      <c r="S120" s="78"/>
      <c r="T120" s="78"/>
    </row>
    <row r="121" spans="1:20" x14ac:dyDescent="0.2">
      <c r="A121" s="54"/>
      <c r="B121" s="37" t="s">
        <v>85</v>
      </c>
      <c r="C121" s="37"/>
      <c r="D121" s="37"/>
      <c r="E121" s="37"/>
      <c r="F121" s="37"/>
      <c r="G121" s="37"/>
      <c r="H121" s="37"/>
      <c r="I121" s="16"/>
      <c r="J121" s="79"/>
      <c r="L121" s="78"/>
      <c r="M121" s="78"/>
      <c r="N121" s="78"/>
      <c r="O121" s="78"/>
      <c r="P121" s="78"/>
      <c r="Q121" s="78"/>
      <c r="R121" s="78"/>
      <c r="S121" s="78"/>
      <c r="T121" s="78"/>
    </row>
    <row r="122" spans="1:20" x14ac:dyDescent="0.2">
      <c r="A122" s="66"/>
      <c r="B122" s="52"/>
      <c r="C122" s="52"/>
      <c r="D122" s="52"/>
      <c r="E122" s="52"/>
      <c r="F122" s="52"/>
      <c r="G122" s="52"/>
      <c r="H122" s="52"/>
      <c r="I122" s="19"/>
      <c r="J122" s="79"/>
      <c r="L122" s="78"/>
      <c r="M122" s="78"/>
      <c r="N122" s="78"/>
      <c r="O122" s="78"/>
      <c r="P122" s="78"/>
      <c r="Q122" s="78"/>
      <c r="R122" s="78"/>
      <c r="S122" s="78"/>
      <c r="T122" s="78"/>
    </row>
    <row r="123" spans="1:20" x14ac:dyDescent="0.2">
      <c r="A123" s="47" t="s">
        <v>86</v>
      </c>
      <c r="B123" s="37"/>
      <c r="C123" s="37"/>
      <c r="D123" s="37"/>
      <c r="E123" s="37"/>
      <c r="F123" s="37"/>
      <c r="G123" s="37"/>
      <c r="H123" s="57"/>
      <c r="I123" s="16"/>
      <c r="J123" s="79"/>
      <c r="L123" s="78"/>
      <c r="M123" s="78"/>
      <c r="N123" s="78"/>
      <c r="O123" s="78"/>
      <c r="P123" s="78"/>
      <c r="Q123" s="78"/>
      <c r="R123" s="78"/>
      <c r="S123" s="78"/>
      <c r="T123" s="78"/>
    </row>
    <row r="124" spans="1:20" x14ac:dyDescent="0.2">
      <c r="A124" s="77" t="s">
        <v>87</v>
      </c>
      <c r="B124" s="37"/>
      <c r="C124" s="37"/>
      <c r="D124" s="37"/>
      <c r="E124" s="37"/>
      <c r="F124" s="37"/>
      <c r="G124" s="37"/>
      <c r="H124" s="57"/>
      <c r="I124" s="16"/>
      <c r="J124" s="79"/>
      <c r="L124" s="78"/>
      <c r="M124" s="78"/>
      <c r="N124" s="78"/>
      <c r="O124" s="78"/>
      <c r="P124" s="78"/>
      <c r="Q124" s="78"/>
      <c r="R124" s="78"/>
      <c r="S124" s="78"/>
      <c r="T124" s="78"/>
    </row>
    <row r="125" spans="1:20" x14ac:dyDescent="0.2">
      <c r="A125" s="54"/>
      <c r="B125" s="37"/>
      <c r="C125" s="37"/>
      <c r="D125" s="37"/>
      <c r="E125" s="37"/>
      <c r="F125" s="37"/>
      <c r="G125" s="52"/>
      <c r="H125" s="57"/>
      <c r="I125" s="16"/>
      <c r="J125" s="79"/>
      <c r="L125" s="78"/>
      <c r="M125" s="78"/>
      <c r="N125" s="78"/>
      <c r="O125" s="78"/>
      <c r="P125" s="78"/>
      <c r="Q125" s="78"/>
      <c r="R125" s="78"/>
      <c r="S125" s="78"/>
      <c r="T125" s="78"/>
    </row>
    <row r="126" spans="1:20" x14ac:dyDescent="0.2">
      <c r="A126" s="54"/>
      <c r="B126" s="37" t="s">
        <v>88</v>
      </c>
      <c r="C126" s="37"/>
      <c r="D126" s="37"/>
      <c r="E126" s="37"/>
      <c r="F126" s="37"/>
      <c r="G126" s="48" t="str">
        <f>INDEX('Risk Assessment - all'!AA$11:AA$31,MATCH($B$6,'Risk Assessment - all'!$A$11:$A$31,FALSE))</f>
        <v>Moderate</v>
      </c>
      <c r="H126" s="65">
        <f>IF(G126="Low",1,IF(G126="Moderate",2,3))</f>
        <v>2</v>
      </c>
      <c r="I126" s="22">
        <f>'Risk Assessment - all'!AA10</f>
        <v>0.02</v>
      </c>
      <c r="J126" s="79"/>
      <c r="K126" s="127">
        <f>H126*I126</f>
        <v>0.04</v>
      </c>
      <c r="L126" s="78"/>
      <c r="M126" s="78"/>
      <c r="N126" s="78"/>
      <c r="O126" s="78"/>
      <c r="P126" s="78"/>
      <c r="Q126" s="78"/>
      <c r="R126" s="78"/>
      <c r="S126" s="78"/>
      <c r="T126" s="78"/>
    </row>
    <row r="127" spans="1:20" x14ac:dyDescent="0.2">
      <c r="A127" s="54"/>
      <c r="B127" s="37" t="s">
        <v>89</v>
      </c>
      <c r="C127" s="37"/>
      <c r="D127" s="37"/>
      <c r="E127" s="37"/>
      <c r="F127" s="37"/>
      <c r="G127" s="37"/>
      <c r="H127" s="37"/>
      <c r="I127" s="16"/>
      <c r="J127" s="79"/>
      <c r="K127" s="126"/>
      <c r="L127" s="78"/>
      <c r="M127" s="78"/>
      <c r="N127" s="78"/>
      <c r="O127" s="78"/>
      <c r="P127" s="78"/>
      <c r="Q127" s="78"/>
      <c r="R127" s="78"/>
      <c r="S127" s="78"/>
      <c r="T127" s="78"/>
    </row>
    <row r="128" spans="1:20" x14ac:dyDescent="0.2">
      <c r="A128" s="54"/>
      <c r="B128" s="37" t="s">
        <v>90</v>
      </c>
      <c r="C128" s="37"/>
      <c r="D128" s="37"/>
      <c r="E128" s="37"/>
      <c r="F128" s="37"/>
      <c r="G128" s="37"/>
      <c r="H128" s="37"/>
      <c r="I128" s="16"/>
      <c r="J128" s="79"/>
      <c r="K128" s="126"/>
      <c r="L128" s="78"/>
      <c r="M128" s="78"/>
      <c r="N128" s="78"/>
      <c r="O128" s="78"/>
      <c r="P128" s="78"/>
      <c r="Q128" s="78"/>
      <c r="R128" s="78"/>
      <c r="S128" s="78"/>
      <c r="T128" s="78"/>
    </row>
    <row r="129" spans="1:20" x14ac:dyDescent="0.2">
      <c r="A129" s="66"/>
      <c r="B129" s="52"/>
      <c r="C129" s="52"/>
      <c r="D129" s="52"/>
      <c r="E129" s="52"/>
      <c r="F129" s="52"/>
      <c r="G129" s="52"/>
      <c r="H129" s="52"/>
      <c r="I129" s="19"/>
      <c r="J129" s="79"/>
      <c r="K129" s="126"/>
      <c r="L129" s="78"/>
      <c r="M129" s="78"/>
      <c r="N129" s="78"/>
      <c r="O129" s="78"/>
      <c r="P129" s="78"/>
      <c r="Q129" s="78"/>
      <c r="R129" s="78"/>
      <c r="S129" s="78"/>
      <c r="T129" s="78"/>
    </row>
    <row r="130" spans="1:20" ht="13.5" thickBot="1" x14ac:dyDescent="0.25">
      <c r="A130" s="54"/>
      <c r="B130" s="37"/>
      <c r="C130" s="37"/>
      <c r="D130" s="37"/>
      <c r="E130" s="37"/>
      <c r="F130" s="37"/>
      <c r="G130" s="37"/>
      <c r="H130" s="37"/>
      <c r="I130" s="16"/>
      <c r="J130" s="79"/>
      <c r="K130" s="126"/>
      <c r="L130" s="78"/>
      <c r="M130" s="78"/>
      <c r="N130" s="78"/>
      <c r="O130" s="78"/>
      <c r="P130" s="78"/>
      <c r="Q130" s="78"/>
      <c r="R130" s="78"/>
      <c r="S130" s="78"/>
      <c r="T130" s="78"/>
    </row>
    <row r="131" spans="1:20" ht="14.65" customHeight="1" thickBot="1" x14ac:dyDescent="0.25">
      <c r="A131" s="54"/>
      <c r="B131" s="37"/>
      <c r="C131" s="37"/>
      <c r="D131" s="37"/>
      <c r="E131" s="57"/>
      <c r="F131" s="57" t="s">
        <v>91</v>
      </c>
      <c r="G131" s="231" t="str">
        <f>INDEX('Risk Assessment - all'!AB$11:AB$31,MATCH($B$6,'Risk Assessment - all'!$A$11:$A$31,FALSE))</f>
        <v>Moderate (2.42)</v>
      </c>
      <c r="H131" s="232"/>
      <c r="I131" s="8"/>
      <c r="K131" s="127">
        <f>SUM(K63:K126)</f>
        <v>2.4200000000000004</v>
      </c>
    </row>
    <row r="132" spans="1:20" ht="13.5" thickBot="1" x14ac:dyDescent="0.25">
      <c r="A132" s="68"/>
      <c r="B132" s="51"/>
      <c r="C132" s="51"/>
      <c r="D132" s="51"/>
      <c r="E132" s="51"/>
      <c r="F132" s="51"/>
      <c r="G132" s="51"/>
      <c r="H132" s="51"/>
      <c r="I132" s="18"/>
    </row>
    <row r="133" spans="1:20" ht="13.5" thickBot="1" x14ac:dyDescent="0.25">
      <c r="A133" s="70"/>
      <c r="B133" s="27"/>
      <c r="C133" s="27"/>
      <c r="D133" s="27"/>
      <c r="E133" s="27"/>
      <c r="F133" s="27"/>
      <c r="G133" s="27"/>
      <c r="H133" s="27"/>
      <c r="I133" s="29"/>
    </row>
    <row r="134" spans="1:20" ht="18" x14ac:dyDescent="0.25">
      <c r="A134" s="187" t="s">
        <v>5</v>
      </c>
      <c r="B134" s="183"/>
      <c r="C134" s="183"/>
      <c r="D134" s="183"/>
      <c r="E134" s="183"/>
      <c r="F134" s="183"/>
      <c r="G134" s="183"/>
      <c r="H134" s="184" t="s">
        <v>31</v>
      </c>
      <c r="I134" s="185"/>
    </row>
    <row r="135" spans="1:20" x14ac:dyDescent="0.2">
      <c r="A135" s="60" t="s">
        <v>23</v>
      </c>
      <c r="B135" s="63"/>
      <c r="C135" s="63"/>
      <c r="D135" s="63"/>
      <c r="E135" s="37"/>
      <c r="F135" s="37"/>
      <c r="G135" s="63"/>
      <c r="H135" s="64" t="s">
        <v>35</v>
      </c>
      <c r="I135" s="17">
        <v>8</v>
      </c>
      <c r="J135" s="79"/>
      <c r="K135" s="126"/>
      <c r="L135" s="78"/>
      <c r="M135" s="78"/>
      <c r="N135" s="78"/>
      <c r="O135" s="78"/>
      <c r="P135" s="78"/>
      <c r="Q135" s="78"/>
      <c r="R135" s="78"/>
      <c r="S135" s="78"/>
      <c r="T135" s="78"/>
    </row>
    <row r="136" spans="1:20" x14ac:dyDescent="0.2">
      <c r="A136" s="77" t="s">
        <v>92</v>
      </c>
      <c r="B136" s="37"/>
      <c r="C136" s="37"/>
      <c r="D136" s="37"/>
      <c r="E136" s="37"/>
      <c r="F136" s="37"/>
      <c r="G136" s="37"/>
      <c r="H136" s="37"/>
      <c r="I136" s="8"/>
      <c r="J136" s="79"/>
      <c r="K136" s="126"/>
      <c r="L136" s="78"/>
      <c r="M136" s="78"/>
      <c r="N136" s="78"/>
      <c r="O136" s="78"/>
      <c r="P136" s="78"/>
      <c r="Q136" s="78"/>
      <c r="R136" s="78"/>
      <c r="S136" s="78"/>
      <c r="T136" s="78"/>
    </row>
    <row r="137" spans="1:20" x14ac:dyDescent="0.2">
      <c r="A137" s="54"/>
      <c r="B137" s="37"/>
      <c r="C137" s="37"/>
      <c r="D137" s="37"/>
      <c r="E137" s="37"/>
      <c r="F137" s="37"/>
      <c r="G137" s="37"/>
      <c r="H137" s="37"/>
      <c r="I137" s="8"/>
      <c r="J137" s="79"/>
      <c r="K137" s="126"/>
      <c r="L137" s="78"/>
      <c r="M137" s="78"/>
      <c r="N137" s="78"/>
      <c r="O137" s="78"/>
      <c r="P137" s="78"/>
      <c r="Q137" s="78"/>
      <c r="R137" s="78"/>
      <c r="S137" s="78"/>
      <c r="T137" s="78"/>
    </row>
    <row r="138" spans="1:20" x14ac:dyDescent="0.2">
      <c r="A138" s="54"/>
      <c r="B138" s="37" t="s">
        <v>93</v>
      </c>
      <c r="C138" s="37"/>
      <c r="D138" s="37"/>
      <c r="E138" s="37"/>
      <c r="F138" s="37"/>
      <c r="G138" s="48" t="str">
        <f>INDEX('Risk Assessment - all'!AF$11:AF$31,MATCH($B$6,'Risk Assessment - all'!$A$11:$A$31,FALSE))</f>
        <v>Moderate</v>
      </c>
      <c r="H138" s="65">
        <f>IF(G138="Low",1,IF(G138="Moderate",2,3))</f>
        <v>2</v>
      </c>
      <c r="I138" s="22">
        <f>'Risk Assessment - all'!AF10</f>
        <v>0.4</v>
      </c>
      <c r="J138" s="79"/>
      <c r="K138" s="127">
        <f>H138*I138</f>
        <v>0.8</v>
      </c>
      <c r="L138" s="78"/>
      <c r="M138" s="78"/>
      <c r="N138" s="78"/>
      <c r="O138" s="78"/>
      <c r="P138" s="78"/>
      <c r="Q138" s="78"/>
      <c r="R138" s="78"/>
      <c r="S138" s="78"/>
      <c r="T138" s="78"/>
    </row>
    <row r="139" spans="1:20" x14ac:dyDescent="0.2">
      <c r="A139" s="54"/>
      <c r="B139" s="37" t="s">
        <v>94</v>
      </c>
      <c r="C139" s="37"/>
      <c r="D139" s="37"/>
      <c r="E139" s="37"/>
      <c r="F139" s="37"/>
      <c r="G139" s="37"/>
      <c r="H139" s="37"/>
      <c r="I139" s="8"/>
      <c r="J139" s="79"/>
      <c r="K139" s="126"/>
      <c r="L139" s="78"/>
      <c r="M139" s="78"/>
      <c r="N139" s="78"/>
      <c r="O139" s="78"/>
      <c r="P139" s="78"/>
      <c r="Q139" s="78"/>
      <c r="R139" s="78"/>
      <c r="S139" s="78"/>
      <c r="T139" s="78"/>
    </row>
    <row r="140" spans="1:20" x14ac:dyDescent="0.2">
      <c r="A140" s="54"/>
      <c r="B140" s="37" t="s">
        <v>95</v>
      </c>
      <c r="C140" s="37"/>
      <c r="D140" s="37"/>
      <c r="E140" s="37"/>
      <c r="F140" s="37"/>
      <c r="G140" s="37"/>
      <c r="H140" s="37"/>
      <c r="I140" s="8"/>
      <c r="J140" s="79"/>
      <c r="K140" s="126"/>
      <c r="L140" s="78"/>
      <c r="M140" s="78"/>
      <c r="N140" s="78"/>
      <c r="O140" s="78"/>
      <c r="P140" s="78"/>
      <c r="Q140" s="78"/>
      <c r="R140" s="78"/>
      <c r="S140" s="78"/>
      <c r="T140" s="78"/>
    </row>
    <row r="141" spans="1:20" x14ac:dyDescent="0.2">
      <c r="A141" s="66"/>
      <c r="B141" s="52"/>
      <c r="C141" s="52"/>
      <c r="D141" s="52"/>
      <c r="E141" s="52"/>
      <c r="F141" s="52"/>
      <c r="G141" s="52"/>
      <c r="H141" s="52"/>
      <c r="I141" s="7"/>
      <c r="J141" s="79"/>
      <c r="K141" s="126"/>
      <c r="L141" s="78"/>
      <c r="M141" s="78"/>
      <c r="N141" s="78"/>
      <c r="O141" s="78"/>
      <c r="P141" s="78"/>
      <c r="Q141" s="78"/>
      <c r="R141" s="78"/>
      <c r="S141" s="78"/>
      <c r="T141" s="78"/>
    </row>
    <row r="142" spans="1:20" x14ac:dyDescent="0.2">
      <c r="A142" s="47" t="s">
        <v>96</v>
      </c>
      <c r="B142" s="37"/>
      <c r="C142" s="37"/>
      <c r="D142" s="37"/>
      <c r="E142" s="37"/>
      <c r="F142" s="37"/>
      <c r="G142" s="37"/>
      <c r="H142" s="57" t="s">
        <v>35</v>
      </c>
      <c r="I142" s="16">
        <v>8</v>
      </c>
      <c r="J142" s="79"/>
      <c r="K142" s="126"/>
      <c r="L142" s="78"/>
      <c r="M142" s="78"/>
      <c r="N142" s="78"/>
      <c r="O142" s="78"/>
      <c r="P142" s="78"/>
      <c r="Q142" s="78"/>
      <c r="R142" s="78"/>
      <c r="S142" s="78"/>
      <c r="T142" s="78"/>
    </row>
    <row r="143" spans="1:20" x14ac:dyDescent="0.2">
      <c r="A143" s="77" t="s">
        <v>97</v>
      </c>
      <c r="B143" s="37"/>
      <c r="C143" s="37"/>
      <c r="D143" s="37"/>
      <c r="E143" s="37"/>
      <c r="F143" s="37"/>
      <c r="G143" s="37"/>
      <c r="H143" s="37"/>
      <c r="I143" s="8"/>
      <c r="J143" s="79"/>
      <c r="K143" s="126"/>
      <c r="L143" s="78"/>
      <c r="M143" s="78"/>
      <c r="N143" s="78"/>
      <c r="O143" s="78"/>
      <c r="P143" s="78"/>
      <c r="Q143" s="78"/>
      <c r="R143" s="78"/>
      <c r="S143" s="78"/>
      <c r="T143" s="78"/>
    </row>
    <row r="144" spans="1:20" x14ac:dyDescent="0.2">
      <c r="A144" s="54"/>
      <c r="B144" s="37"/>
      <c r="C144" s="37"/>
      <c r="D144" s="37"/>
      <c r="E144" s="37"/>
      <c r="F144" s="37"/>
      <c r="G144" s="37"/>
      <c r="H144" s="37"/>
      <c r="I144" s="8"/>
      <c r="J144" s="79"/>
      <c r="K144" s="126"/>
      <c r="L144" s="78"/>
      <c r="M144" s="78"/>
      <c r="N144" s="78"/>
      <c r="O144" s="78"/>
      <c r="P144" s="78"/>
      <c r="Q144" s="78"/>
      <c r="R144" s="78"/>
      <c r="S144" s="78"/>
      <c r="T144" s="78"/>
    </row>
    <row r="145" spans="1:20" x14ac:dyDescent="0.2">
      <c r="A145" s="54"/>
      <c r="B145" s="37" t="s">
        <v>98</v>
      </c>
      <c r="C145" s="37"/>
      <c r="D145" s="37"/>
      <c r="E145" s="37"/>
      <c r="F145" s="37"/>
      <c r="G145" s="48" t="str">
        <f>INDEX('Risk Assessment - all'!AG$11:AG$31,MATCH($B$6,'Risk Assessment - all'!$A$11:$A$31,FALSE))</f>
        <v>Low</v>
      </c>
      <c r="H145" s="65">
        <f>IF(G145="Low",1,IF(G145="Moderate",2,3))</f>
        <v>1</v>
      </c>
      <c r="I145" s="22">
        <f>'Risk Assessment - all'!AG10</f>
        <v>0.2</v>
      </c>
      <c r="J145" s="79"/>
      <c r="K145" s="127">
        <f>H145*I145</f>
        <v>0.2</v>
      </c>
      <c r="L145" s="78"/>
      <c r="M145" s="78"/>
      <c r="N145" s="78"/>
      <c r="O145" s="78"/>
      <c r="P145" s="78"/>
      <c r="Q145" s="78"/>
      <c r="R145" s="78"/>
      <c r="S145" s="78"/>
      <c r="T145" s="78"/>
    </row>
    <row r="146" spans="1:20" x14ac:dyDescent="0.2">
      <c r="A146" s="54"/>
      <c r="B146" s="37" t="s">
        <v>99</v>
      </c>
      <c r="C146" s="37"/>
      <c r="D146" s="37"/>
      <c r="E146" s="37"/>
      <c r="F146" s="37"/>
      <c r="G146" s="37"/>
      <c r="H146" s="37"/>
      <c r="I146" s="8"/>
      <c r="J146" s="79"/>
      <c r="K146" s="126"/>
      <c r="L146" s="78"/>
      <c r="M146" s="78"/>
      <c r="N146" s="78"/>
      <c r="O146" s="78"/>
      <c r="P146" s="78"/>
      <c r="Q146" s="78"/>
      <c r="R146" s="78"/>
      <c r="S146" s="78"/>
      <c r="T146" s="78"/>
    </row>
    <row r="147" spans="1:20" x14ac:dyDescent="0.2">
      <c r="A147" s="54"/>
      <c r="B147" s="37" t="s">
        <v>100</v>
      </c>
      <c r="C147" s="37"/>
      <c r="D147" s="37"/>
      <c r="E147" s="37"/>
      <c r="F147" s="37"/>
      <c r="G147" s="37"/>
      <c r="H147" s="37"/>
      <c r="I147" s="8"/>
      <c r="J147" s="79"/>
      <c r="K147" s="126"/>
      <c r="L147" s="78"/>
      <c r="M147" s="78"/>
      <c r="N147" s="78"/>
      <c r="O147" s="78"/>
      <c r="P147" s="78"/>
      <c r="Q147" s="78"/>
      <c r="R147" s="78"/>
      <c r="S147" s="78"/>
      <c r="T147" s="78"/>
    </row>
    <row r="148" spans="1:20" x14ac:dyDescent="0.2">
      <c r="A148" s="66"/>
      <c r="B148" s="52"/>
      <c r="C148" s="52"/>
      <c r="D148" s="52"/>
      <c r="E148" s="52"/>
      <c r="F148" s="52"/>
      <c r="G148" s="52"/>
      <c r="H148" s="52"/>
      <c r="I148" s="7"/>
      <c r="J148" s="79"/>
      <c r="K148" s="126"/>
      <c r="L148" s="78"/>
      <c r="M148" s="78"/>
      <c r="N148" s="78"/>
      <c r="O148" s="78"/>
      <c r="P148" s="78"/>
      <c r="Q148" s="78"/>
      <c r="R148" s="78"/>
      <c r="S148" s="78"/>
      <c r="T148" s="78"/>
    </row>
    <row r="149" spans="1:20" x14ac:dyDescent="0.2">
      <c r="A149" s="47" t="s">
        <v>101</v>
      </c>
      <c r="B149" s="37"/>
      <c r="C149" s="37"/>
      <c r="D149" s="37"/>
      <c r="E149" s="37"/>
      <c r="F149" s="37"/>
      <c r="G149" s="37"/>
      <c r="H149" s="57" t="s">
        <v>35</v>
      </c>
      <c r="I149" s="16">
        <v>19</v>
      </c>
      <c r="J149" s="79"/>
      <c r="K149" s="126"/>
      <c r="L149" s="78"/>
      <c r="M149" s="78"/>
      <c r="N149" s="78"/>
      <c r="O149" s="78"/>
      <c r="P149" s="78"/>
      <c r="Q149" s="78"/>
      <c r="R149" s="78"/>
      <c r="S149" s="78"/>
      <c r="T149" s="78"/>
    </row>
    <row r="150" spans="1:20" x14ac:dyDescent="0.2">
      <c r="A150" s="77" t="s">
        <v>102</v>
      </c>
      <c r="B150" s="37"/>
      <c r="C150" s="37"/>
      <c r="D150" s="37"/>
      <c r="E150" s="37"/>
      <c r="F150" s="37"/>
      <c r="G150" s="37"/>
      <c r="H150" s="37"/>
      <c r="I150" s="8"/>
      <c r="J150" s="79"/>
      <c r="K150" s="126"/>
      <c r="L150" s="78"/>
      <c r="M150" s="78"/>
      <c r="N150" s="78"/>
      <c r="O150" s="78"/>
      <c r="P150" s="78"/>
      <c r="Q150" s="78"/>
      <c r="R150" s="78"/>
      <c r="S150" s="78"/>
      <c r="T150" s="78"/>
    </row>
    <row r="151" spans="1:20" x14ac:dyDescent="0.2">
      <c r="A151" s="54"/>
      <c r="B151" s="37"/>
      <c r="C151" s="37"/>
      <c r="D151" s="37"/>
      <c r="E151" s="37"/>
      <c r="F151" s="37"/>
      <c r="G151" s="37"/>
      <c r="H151" s="37"/>
      <c r="I151" s="8"/>
      <c r="J151" s="79"/>
      <c r="K151" s="126"/>
      <c r="L151" s="78"/>
      <c r="M151" s="78"/>
      <c r="N151" s="78"/>
      <c r="O151" s="78"/>
      <c r="P151" s="78"/>
      <c r="Q151" s="78"/>
      <c r="R151" s="78"/>
      <c r="S151" s="78"/>
      <c r="T151" s="78"/>
    </row>
    <row r="152" spans="1:20" x14ac:dyDescent="0.2">
      <c r="A152" s="54"/>
      <c r="B152" s="37" t="s">
        <v>103</v>
      </c>
      <c r="C152" s="37"/>
      <c r="D152" s="37"/>
      <c r="E152" s="37"/>
      <c r="F152" s="37"/>
      <c r="G152" s="48" t="str">
        <f>INDEX('Risk Assessment - all'!AH$11:AH$31,MATCH($B$6,'Risk Assessment - all'!$A$11:$A$31,FALSE))</f>
        <v>Moderate</v>
      </c>
      <c r="H152" s="65">
        <f>IF(G152="Low",1,IF(G152="Moderate",2,3))</f>
        <v>2</v>
      </c>
      <c r="I152" s="22">
        <f>'Risk Assessment - all'!AH10</f>
        <v>0.2</v>
      </c>
      <c r="J152" s="79"/>
      <c r="K152" s="127">
        <f>H152*I152</f>
        <v>0.4</v>
      </c>
      <c r="L152" s="78"/>
      <c r="M152" s="78"/>
      <c r="N152" s="78"/>
      <c r="O152" s="78"/>
      <c r="P152" s="78"/>
      <c r="Q152" s="78"/>
      <c r="R152" s="78"/>
      <c r="S152" s="78"/>
      <c r="T152" s="78"/>
    </row>
    <row r="153" spans="1:20" x14ac:dyDescent="0.2">
      <c r="A153" s="54"/>
      <c r="B153" s="37" t="s">
        <v>104</v>
      </c>
      <c r="C153" s="37"/>
      <c r="D153" s="37"/>
      <c r="E153" s="37"/>
      <c r="F153" s="37"/>
      <c r="G153" s="37"/>
      <c r="H153" s="37"/>
      <c r="I153" s="8"/>
      <c r="J153" s="79"/>
      <c r="K153" s="126"/>
      <c r="L153" s="78"/>
      <c r="M153" s="78"/>
      <c r="N153" s="78"/>
      <c r="O153" s="78"/>
      <c r="P153" s="78"/>
      <c r="Q153" s="78"/>
      <c r="R153" s="78"/>
      <c r="S153" s="78"/>
      <c r="T153" s="78"/>
    </row>
    <row r="154" spans="1:20" x14ac:dyDescent="0.2">
      <c r="A154" s="54"/>
      <c r="B154" s="15" t="s">
        <v>105</v>
      </c>
      <c r="C154" s="14"/>
      <c r="D154" s="37"/>
      <c r="E154" s="37"/>
      <c r="F154" s="37"/>
      <c r="G154" s="37"/>
      <c r="H154" s="37"/>
      <c r="I154" s="8"/>
      <c r="J154" s="79"/>
      <c r="K154" s="126"/>
      <c r="L154" s="78"/>
      <c r="M154" s="78"/>
      <c r="N154" s="78"/>
      <c r="O154" s="78"/>
      <c r="P154" s="78"/>
      <c r="Q154" s="78"/>
      <c r="R154" s="78"/>
      <c r="S154" s="78"/>
      <c r="T154" s="78"/>
    </row>
    <row r="155" spans="1:20" ht="13.15" customHeight="1" x14ac:dyDescent="0.2">
      <c r="A155" s="13"/>
      <c r="B155" s="10"/>
      <c r="C155" s="12"/>
      <c r="D155" s="52"/>
      <c r="E155" s="52"/>
      <c r="F155" s="11"/>
      <c r="G155" s="52"/>
      <c r="H155" s="10"/>
      <c r="I155" s="9"/>
      <c r="J155" s="79"/>
      <c r="K155" s="126"/>
      <c r="L155" s="78"/>
      <c r="M155" s="78"/>
      <c r="N155" s="78"/>
      <c r="O155" s="78"/>
      <c r="P155" s="78"/>
      <c r="Q155" s="78"/>
      <c r="R155" s="78"/>
      <c r="S155" s="78"/>
      <c r="T155" s="78"/>
    </row>
    <row r="156" spans="1:20" x14ac:dyDescent="0.2">
      <c r="A156" s="47" t="s">
        <v>106</v>
      </c>
      <c r="B156" s="37"/>
      <c r="C156" s="37"/>
      <c r="D156" s="37"/>
      <c r="E156" s="37"/>
      <c r="F156" s="37"/>
      <c r="G156" s="37"/>
      <c r="H156" s="57" t="s">
        <v>35</v>
      </c>
      <c r="I156" s="16">
        <v>19</v>
      </c>
      <c r="J156" s="79"/>
      <c r="K156" s="126"/>
      <c r="L156" s="78"/>
      <c r="M156" s="78"/>
      <c r="N156" s="78"/>
      <c r="O156" s="78"/>
      <c r="P156" s="78"/>
      <c r="Q156" s="78"/>
      <c r="R156" s="78"/>
      <c r="S156" s="78"/>
      <c r="T156" s="78"/>
    </row>
    <row r="157" spans="1:20" x14ac:dyDescent="0.2">
      <c r="A157" s="77" t="s">
        <v>107</v>
      </c>
      <c r="B157" s="37"/>
      <c r="C157" s="37"/>
      <c r="D157" s="37"/>
      <c r="E157" s="37"/>
      <c r="F157" s="37"/>
      <c r="G157" s="37"/>
      <c r="H157" s="37"/>
      <c r="I157" s="8"/>
      <c r="J157" s="79"/>
      <c r="K157" s="126"/>
      <c r="L157" s="78"/>
      <c r="M157" s="78"/>
      <c r="N157" s="78"/>
      <c r="O157" s="78"/>
      <c r="P157" s="78"/>
      <c r="Q157" s="78"/>
      <c r="R157" s="78"/>
      <c r="S157" s="78"/>
      <c r="T157" s="78"/>
    </row>
    <row r="158" spans="1:20" x14ac:dyDescent="0.2">
      <c r="A158" s="54"/>
      <c r="B158" s="37"/>
      <c r="C158" s="37"/>
      <c r="D158" s="37"/>
      <c r="E158" s="37"/>
      <c r="F158" s="37"/>
      <c r="G158" s="37"/>
      <c r="H158" s="37"/>
      <c r="I158" s="8"/>
      <c r="J158" s="79"/>
      <c r="K158" s="126"/>
      <c r="L158" s="78"/>
      <c r="M158" s="78"/>
      <c r="N158" s="78"/>
      <c r="O158" s="78"/>
      <c r="P158" s="78"/>
      <c r="Q158" s="78"/>
      <c r="R158" s="78"/>
      <c r="S158" s="78"/>
      <c r="T158" s="78"/>
    </row>
    <row r="159" spans="1:20" x14ac:dyDescent="0.2">
      <c r="A159" s="54"/>
      <c r="B159" s="37" t="s">
        <v>108</v>
      </c>
      <c r="C159" s="37"/>
      <c r="D159" s="37"/>
      <c r="E159" s="37"/>
      <c r="F159" s="37"/>
      <c r="G159" s="48" t="str">
        <f>INDEX('Risk Assessment - all'!AI$11:AI$31,MATCH($B$6,'Risk Assessment - all'!$A$11:$A$31,FALSE))</f>
        <v>Moderate</v>
      </c>
      <c r="H159" s="65">
        <f>IF(G159="Low",1,IF(G159="Moderate",2,3))</f>
        <v>2</v>
      </c>
      <c r="I159" s="22">
        <f>'Risk Assessment - all'!AI10</f>
        <v>0.2</v>
      </c>
      <c r="J159" s="79"/>
      <c r="K159" s="127">
        <f>H159*I159</f>
        <v>0.4</v>
      </c>
      <c r="L159" s="78"/>
      <c r="M159" s="78"/>
      <c r="N159" s="78"/>
      <c r="O159" s="78"/>
      <c r="P159" s="78"/>
      <c r="Q159" s="78"/>
      <c r="R159" s="78"/>
      <c r="S159" s="78"/>
      <c r="T159" s="78"/>
    </row>
    <row r="160" spans="1:20" x14ac:dyDescent="0.2">
      <c r="A160" s="54"/>
      <c r="B160" s="37" t="s">
        <v>109</v>
      </c>
      <c r="C160" s="37"/>
      <c r="D160" s="37"/>
      <c r="E160" s="37"/>
      <c r="F160" s="37"/>
      <c r="G160" s="37"/>
      <c r="H160" s="37"/>
      <c r="I160" s="8"/>
      <c r="J160" s="79"/>
      <c r="K160" s="126"/>
      <c r="L160" s="78"/>
      <c r="M160" s="78"/>
      <c r="N160" s="78"/>
      <c r="O160" s="78"/>
      <c r="P160" s="78"/>
      <c r="Q160" s="78"/>
      <c r="R160" s="78"/>
      <c r="S160" s="78"/>
      <c r="T160" s="78"/>
    </row>
    <row r="161" spans="1:20" x14ac:dyDescent="0.2">
      <c r="A161" s="54"/>
      <c r="B161" s="15" t="s">
        <v>110</v>
      </c>
      <c r="C161" s="14"/>
      <c r="D161" s="37"/>
      <c r="E161" s="37"/>
      <c r="F161" s="37"/>
      <c r="G161" s="37"/>
      <c r="H161" s="37"/>
      <c r="I161" s="8"/>
      <c r="J161" s="79"/>
      <c r="K161" s="126"/>
      <c r="L161" s="78"/>
      <c r="M161" s="78"/>
      <c r="N161" s="78"/>
      <c r="O161" s="78"/>
      <c r="P161" s="78"/>
      <c r="Q161" s="78"/>
      <c r="R161" s="78"/>
      <c r="S161" s="78"/>
      <c r="T161" s="78"/>
    </row>
    <row r="162" spans="1:20" ht="13.15" customHeight="1" x14ac:dyDescent="0.2">
      <c r="A162" s="13"/>
      <c r="B162" s="10"/>
      <c r="C162" s="12"/>
      <c r="D162" s="52"/>
      <c r="E162" s="52"/>
      <c r="F162" s="11"/>
      <c r="G162" s="52"/>
      <c r="H162" s="10"/>
      <c r="I162" s="9"/>
      <c r="J162" s="79"/>
      <c r="K162" s="126"/>
      <c r="L162" s="78"/>
      <c r="M162" s="78"/>
      <c r="N162" s="78"/>
      <c r="O162" s="78"/>
      <c r="P162" s="78"/>
      <c r="Q162" s="78"/>
      <c r="R162" s="78"/>
      <c r="S162" s="78"/>
      <c r="T162" s="78"/>
    </row>
    <row r="163" spans="1:20" ht="9.6" customHeight="1" thickBot="1" x14ac:dyDescent="0.25">
      <c r="A163" s="54"/>
      <c r="B163" s="37"/>
      <c r="C163" s="37"/>
      <c r="D163" s="37"/>
      <c r="E163" s="37"/>
      <c r="F163" s="37"/>
      <c r="G163" s="37"/>
      <c r="H163" s="37"/>
      <c r="I163" s="8"/>
    </row>
    <row r="164" spans="1:20" ht="14.65" customHeight="1" thickBot="1" x14ac:dyDescent="0.25">
      <c r="A164" s="54"/>
      <c r="B164" s="37"/>
      <c r="C164" s="37"/>
      <c r="D164" s="37"/>
      <c r="E164" s="57"/>
      <c r="F164" s="57" t="s">
        <v>111</v>
      </c>
      <c r="G164" s="231" t="str">
        <f>INDEX('Risk Assessment - all'!AJ$11:AJ$31,MATCH($B$6,'Risk Assessment - all'!$A$11:$A$31,FALSE))</f>
        <v>Moderate (1.80)</v>
      </c>
      <c r="H164" s="232"/>
      <c r="I164" s="8"/>
      <c r="K164" s="127">
        <f>SUM(K138:K159)</f>
        <v>1.7999999999999998</v>
      </c>
    </row>
    <row r="165" spans="1:20" ht="12.75" customHeight="1" thickBot="1" x14ac:dyDescent="0.25">
      <c r="A165" s="68"/>
      <c r="B165" s="51"/>
      <c r="C165" s="51"/>
      <c r="D165" s="51"/>
      <c r="E165" s="51"/>
      <c r="F165" s="51"/>
      <c r="G165" s="51"/>
      <c r="H165" s="51"/>
      <c r="I165" s="18"/>
    </row>
    <row r="166" spans="1:20" ht="18" x14ac:dyDescent="0.25">
      <c r="A166" s="187" t="s">
        <v>112</v>
      </c>
      <c r="B166" s="183"/>
      <c r="C166" s="183"/>
      <c r="D166" s="183"/>
      <c r="E166" s="183"/>
      <c r="F166" s="183"/>
      <c r="G166" s="183"/>
      <c r="H166" s="184"/>
      <c r="I166" s="185"/>
    </row>
    <row r="167" spans="1:20" x14ac:dyDescent="0.2">
      <c r="A167" s="50"/>
      <c r="B167" s="37"/>
      <c r="C167" s="37"/>
      <c r="D167" s="37"/>
      <c r="E167" s="37"/>
      <c r="F167" s="37"/>
      <c r="G167" s="37"/>
      <c r="H167" s="37"/>
      <c r="I167" s="38"/>
    </row>
    <row r="168" spans="1:20" ht="13.5" thickBot="1" x14ac:dyDescent="0.25">
      <c r="A168" s="50"/>
      <c r="B168" s="233" t="s">
        <v>113</v>
      </c>
      <c r="C168" s="233"/>
      <c r="D168" s="233" t="s">
        <v>114</v>
      </c>
      <c r="E168" s="233"/>
      <c r="F168" s="233" t="s">
        <v>115</v>
      </c>
      <c r="G168" s="233"/>
      <c r="H168" s="37"/>
      <c r="I168" s="38"/>
    </row>
    <row r="169" spans="1:20" ht="13.5" thickBot="1" x14ac:dyDescent="0.25">
      <c r="A169" s="50"/>
      <c r="B169" s="229" t="str">
        <f>LEFT(G57,FIND("(",G57)-2)</f>
        <v>Low</v>
      </c>
      <c r="C169" s="230"/>
      <c r="D169" s="229" t="str">
        <f>LEFT(G131,FIND("(",G131)-2)</f>
        <v>Moderate</v>
      </c>
      <c r="E169" s="230"/>
      <c r="F169" s="229" t="str">
        <f>LEFT(G164,FIND("(",G164)-2)</f>
        <v>Moderate</v>
      </c>
      <c r="G169" s="230"/>
      <c r="H169" s="37"/>
      <c r="I169" s="38"/>
    </row>
    <row r="170" spans="1:20" x14ac:dyDescent="0.2">
      <c r="A170" s="50"/>
      <c r="B170" s="37"/>
      <c r="C170" s="37"/>
      <c r="D170" s="37"/>
      <c r="E170" s="37"/>
      <c r="F170" s="37"/>
      <c r="G170" s="37"/>
      <c r="H170" s="37"/>
      <c r="I170" s="38"/>
    </row>
    <row r="171" spans="1:20" x14ac:dyDescent="0.2">
      <c r="A171" s="50"/>
      <c r="B171" s="62" t="s">
        <v>116</v>
      </c>
      <c r="C171" s="37"/>
      <c r="D171" s="37"/>
      <c r="E171" s="37"/>
      <c r="F171" s="37"/>
      <c r="G171" s="37"/>
      <c r="H171" s="37"/>
      <c r="I171" s="38"/>
    </row>
    <row r="172" spans="1:20" ht="13.5" thickBot="1" x14ac:dyDescent="0.25">
      <c r="A172" s="50"/>
      <c r="B172" s="171"/>
      <c r="C172" s="234" t="s">
        <v>4</v>
      </c>
      <c r="D172" s="234"/>
      <c r="E172" s="234"/>
      <c r="F172" s="37"/>
      <c r="G172" s="37"/>
      <c r="H172" s="37"/>
      <c r="I172" s="38"/>
    </row>
    <row r="173" spans="1:20" ht="13.5" thickBot="1" x14ac:dyDescent="0.25">
      <c r="A173" s="189"/>
      <c r="B173" s="170"/>
      <c r="C173" s="166" t="s">
        <v>0</v>
      </c>
      <c r="D173" s="166" t="s">
        <v>1</v>
      </c>
      <c r="E173" s="166" t="s">
        <v>2</v>
      </c>
      <c r="F173" s="37"/>
      <c r="G173" s="71" t="s">
        <v>117</v>
      </c>
      <c r="H173" s="67" t="str">
        <f>INDEX('Risk Assessment - all'!AD$11:AD$31,MATCH($B$6,'Risk Assessment - all'!$A$11:$A$31,FALSE))</f>
        <v>Low</v>
      </c>
      <c r="I173" s="38"/>
    </row>
    <row r="174" spans="1:20" x14ac:dyDescent="0.2">
      <c r="A174" s="235" t="s">
        <v>3</v>
      </c>
      <c r="B174" s="166" t="s">
        <v>0</v>
      </c>
      <c r="C174" s="167" t="s">
        <v>118</v>
      </c>
      <c r="D174" s="167" t="s">
        <v>118</v>
      </c>
      <c r="E174" s="168" t="s">
        <v>119</v>
      </c>
      <c r="F174" s="37"/>
      <c r="G174" s="37"/>
      <c r="H174" s="37"/>
      <c r="I174" s="38"/>
    </row>
    <row r="175" spans="1:20" x14ac:dyDescent="0.2">
      <c r="A175" s="236"/>
      <c r="B175" s="166" t="s">
        <v>1</v>
      </c>
      <c r="C175" s="167" t="s">
        <v>118</v>
      </c>
      <c r="D175" s="168" t="s">
        <v>119</v>
      </c>
      <c r="E175" s="169" t="s">
        <v>120</v>
      </c>
      <c r="F175" s="37"/>
      <c r="G175" s="37"/>
      <c r="H175" s="37"/>
      <c r="I175" s="38"/>
    </row>
    <row r="176" spans="1:20" x14ac:dyDescent="0.2">
      <c r="A176" s="237"/>
      <c r="B176" s="166" t="s">
        <v>2</v>
      </c>
      <c r="C176" s="168" t="s">
        <v>119</v>
      </c>
      <c r="D176" s="169" t="s">
        <v>120</v>
      </c>
      <c r="E176" s="169" t="s">
        <v>120</v>
      </c>
      <c r="F176" s="37"/>
      <c r="G176" s="37"/>
      <c r="H176" s="37"/>
      <c r="I176" s="38"/>
    </row>
    <row r="177" spans="1:9" x14ac:dyDescent="0.2">
      <c r="A177" s="50"/>
      <c r="B177" s="49" t="s">
        <v>130</v>
      </c>
      <c r="C177" s="37"/>
      <c r="D177" s="37"/>
      <c r="E177" s="37"/>
      <c r="F177" s="37"/>
      <c r="G177" s="37"/>
      <c r="H177" s="37"/>
      <c r="I177" s="38"/>
    </row>
    <row r="178" spans="1:9" x14ac:dyDescent="0.2">
      <c r="A178" s="50"/>
      <c r="B178" s="49" t="s">
        <v>131</v>
      </c>
      <c r="C178" s="37"/>
      <c r="D178" s="37"/>
      <c r="E178" s="37"/>
      <c r="F178" s="37"/>
      <c r="G178" s="37"/>
      <c r="H178" s="37"/>
      <c r="I178" s="38"/>
    </row>
    <row r="179" spans="1:9" x14ac:dyDescent="0.2">
      <c r="A179" s="50"/>
      <c r="B179" s="49" t="s">
        <v>132</v>
      </c>
      <c r="C179" s="37"/>
      <c r="D179" s="37"/>
      <c r="E179" s="37"/>
      <c r="F179" s="37"/>
      <c r="G179" s="37"/>
      <c r="H179" s="37"/>
      <c r="I179" s="38"/>
    </row>
    <row r="180" spans="1:9" x14ac:dyDescent="0.2">
      <c r="A180" s="50"/>
      <c r="B180" s="37"/>
      <c r="C180" s="37"/>
      <c r="D180" s="37"/>
      <c r="E180" s="37"/>
      <c r="F180" s="37"/>
      <c r="G180" s="37"/>
      <c r="H180" s="37"/>
      <c r="I180" s="38"/>
    </row>
    <row r="181" spans="1:9" x14ac:dyDescent="0.2">
      <c r="A181" s="50"/>
      <c r="B181" s="62" t="s">
        <v>121</v>
      </c>
      <c r="C181" s="37"/>
      <c r="D181" s="37"/>
      <c r="E181" s="37"/>
      <c r="F181" s="37"/>
      <c r="G181" s="37"/>
      <c r="H181" s="37"/>
      <c r="I181" s="38"/>
    </row>
    <row r="182" spans="1:9" ht="13.5" thickBot="1" x14ac:dyDescent="0.25">
      <c r="A182" s="50"/>
      <c r="B182" s="171"/>
      <c r="C182" s="234" t="s">
        <v>5</v>
      </c>
      <c r="D182" s="234"/>
      <c r="E182" s="234"/>
      <c r="F182" s="37"/>
      <c r="G182" s="37"/>
      <c r="H182" s="37"/>
      <c r="I182" s="38"/>
    </row>
    <row r="183" spans="1:9" ht="13.5" thickBot="1" x14ac:dyDescent="0.25">
      <c r="A183" s="50"/>
      <c r="B183" s="170"/>
      <c r="C183" s="166" t="s">
        <v>0</v>
      </c>
      <c r="D183" s="166" t="s">
        <v>1</v>
      </c>
      <c r="E183" s="166" t="s">
        <v>2</v>
      </c>
      <c r="F183" s="37"/>
      <c r="G183" s="71" t="s">
        <v>122</v>
      </c>
      <c r="H183" s="67" t="str">
        <f>INDEX('Risk Assessment - all'!AL$11:AL$31,MATCH($B$6,'Risk Assessment - all'!$A$11:$A$31,FALSE))</f>
        <v>Low</v>
      </c>
      <c r="I183" s="38"/>
    </row>
    <row r="184" spans="1:9" x14ac:dyDescent="0.2">
      <c r="A184" s="235" t="s">
        <v>9</v>
      </c>
      <c r="B184" s="166" t="s">
        <v>0</v>
      </c>
      <c r="C184" s="167" t="s">
        <v>123</v>
      </c>
      <c r="D184" s="167" t="s">
        <v>123</v>
      </c>
      <c r="E184" s="168" t="s">
        <v>124</v>
      </c>
      <c r="F184" s="37"/>
      <c r="G184" s="37"/>
      <c r="H184" s="37"/>
      <c r="I184" s="38"/>
    </row>
    <row r="185" spans="1:9" x14ac:dyDescent="0.2">
      <c r="A185" s="236"/>
      <c r="B185" s="166" t="s">
        <v>1</v>
      </c>
      <c r="C185" s="167" t="s">
        <v>123</v>
      </c>
      <c r="D185" s="168" t="s">
        <v>124</v>
      </c>
      <c r="E185" s="169" t="s">
        <v>125</v>
      </c>
      <c r="F185" s="37"/>
      <c r="G185" s="37"/>
      <c r="H185" s="37"/>
      <c r="I185" s="38"/>
    </row>
    <row r="186" spans="1:9" x14ac:dyDescent="0.2">
      <c r="A186" s="237"/>
      <c r="B186" s="166" t="s">
        <v>2</v>
      </c>
      <c r="C186" s="168" t="s">
        <v>124</v>
      </c>
      <c r="D186" s="169" t="s">
        <v>125</v>
      </c>
      <c r="E186" s="169" t="s">
        <v>125</v>
      </c>
      <c r="F186" s="37"/>
      <c r="G186" s="37"/>
      <c r="H186" s="37"/>
      <c r="I186" s="38"/>
    </row>
    <row r="187" spans="1:9" x14ac:dyDescent="0.2">
      <c r="A187" s="50"/>
      <c r="B187" s="49" t="s">
        <v>133</v>
      </c>
      <c r="C187" s="37"/>
      <c r="D187" s="37"/>
      <c r="E187" s="37"/>
      <c r="F187" s="37"/>
      <c r="G187" s="37"/>
      <c r="H187" s="37"/>
      <c r="I187" s="38"/>
    </row>
    <row r="188" spans="1:9" x14ac:dyDescent="0.2">
      <c r="A188" s="50"/>
      <c r="B188" s="49" t="s">
        <v>134</v>
      </c>
      <c r="C188" s="37"/>
      <c r="D188" s="37"/>
      <c r="E188" s="37"/>
      <c r="F188" s="37"/>
      <c r="G188" s="37"/>
      <c r="H188" s="37"/>
      <c r="I188" s="38"/>
    </row>
    <row r="189" spans="1:9" x14ac:dyDescent="0.2">
      <c r="A189" s="50"/>
      <c r="B189" s="49" t="s">
        <v>135</v>
      </c>
      <c r="C189" s="37"/>
      <c r="D189" s="37"/>
      <c r="E189" s="37"/>
      <c r="F189" s="37"/>
      <c r="G189" s="37"/>
      <c r="H189" s="37"/>
      <c r="I189" s="38"/>
    </row>
    <row r="190" spans="1:9" x14ac:dyDescent="0.2">
      <c r="A190" s="50"/>
      <c r="B190" s="37"/>
      <c r="C190" s="37"/>
      <c r="D190" s="37"/>
      <c r="E190" s="37"/>
      <c r="F190" s="37"/>
      <c r="G190" s="37"/>
      <c r="H190" s="37"/>
      <c r="I190" s="38"/>
    </row>
    <row r="191" spans="1:9" ht="18" x14ac:dyDescent="0.25">
      <c r="A191" s="59" t="s">
        <v>126</v>
      </c>
      <c r="B191" s="52"/>
      <c r="C191" s="52"/>
      <c r="D191" s="52"/>
      <c r="E191" s="52"/>
      <c r="F191" s="52"/>
      <c r="G191" s="52"/>
      <c r="H191" s="46"/>
      <c r="I191" s="7"/>
    </row>
    <row r="192" spans="1:9" x14ac:dyDescent="0.2">
      <c r="A192" s="72"/>
      <c r="B192" s="37"/>
      <c r="C192" s="37"/>
      <c r="D192" s="37"/>
      <c r="E192" s="37"/>
      <c r="F192" s="37"/>
      <c r="G192" s="37"/>
      <c r="H192" s="37"/>
      <c r="I192" s="38"/>
    </row>
    <row r="193" spans="1:12" ht="13.5" thickBot="1" x14ac:dyDescent="0.25">
      <c r="A193" s="72"/>
      <c r="B193" s="37"/>
      <c r="C193" s="37"/>
      <c r="D193" s="37"/>
      <c r="E193" s="37"/>
      <c r="F193" s="37"/>
      <c r="G193" s="37"/>
      <c r="H193" s="37"/>
      <c r="I193" s="38"/>
      <c r="K193" s="125" t="s">
        <v>146</v>
      </c>
    </row>
    <row r="194" spans="1:12" ht="15" x14ac:dyDescent="0.25">
      <c r="A194" s="50"/>
      <c r="B194" s="220" t="str">
        <f>INDEX(L194:L196,MATCH(H183,K194:K196,FALSE))&amp;IF(G15="Yes"," The bridge is longer than 1000 feet, therefore the requirements of Chapter 6 of NFPA 502 should be implemented and a Detailed Risk Analysis (DRA) needs to be performed.","")</f>
        <v>The bridge fire risk level is negligible. No further action is recommended to mitigate the risk of fire. The bridge is longer than 1000 feet, therefore the requirements of Chapter 6 of NFPA 502 should be implemented and a Detailed Risk Analysis (DRA) needs to be performed.</v>
      </c>
      <c r="C194" s="221"/>
      <c r="D194" s="221"/>
      <c r="E194" s="221"/>
      <c r="F194" s="221"/>
      <c r="G194" s="222"/>
      <c r="H194" s="37"/>
      <c r="I194" s="38"/>
      <c r="K194" s="125" t="s">
        <v>0</v>
      </c>
      <c r="L194" s="73" t="s">
        <v>128</v>
      </c>
    </row>
    <row r="195" spans="1:12" ht="15" x14ac:dyDescent="0.25">
      <c r="A195" s="50"/>
      <c r="B195" s="223"/>
      <c r="C195" s="224"/>
      <c r="D195" s="224"/>
      <c r="E195" s="224"/>
      <c r="F195" s="224"/>
      <c r="G195" s="225"/>
      <c r="H195" s="37"/>
      <c r="I195" s="38"/>
      <c r="K195" s="125" t="s">
        <v>1</v>
      </c>
      <c r="L195" s="73" t="s">
        <v>187</v>
      </c>
    </row>
    <row r="196" spans="1:12" ht="15" x14ac:dyDescent="0.25">
      <c r="A196" s="50"/>
      <c r="B196" s="223"/>
      <c r="C196" s="224"/>
      <c r="D196" s="224"/>
      <c r="E196" s="224"/>
      <c r="F196" s="224"/>
      <c r="G196" s="225"/>
      <c r="H196" s="37"/>
      <c r="I196" s="38"/>
      <c r="K196" s="125" t="s">
        <v>2</v>
      </c>
      <c r="L196" s="73" t="s">
        <v>188</v>
      </c>
    </row>
    <row r="197" spans="1:12" ht="15" x14ac:dyDescent="0.25">
      <c r="A197" s="50"/>
      <c r="B197" s="223"/>
      <c r="C197" s="224"/>
      <c r="D197" s="224"/>
      <c r="E197" s="224"/>
      <c r="F197" s="224"/>
      <c r="G197" s="225"/>
      <c r="H197" s="37"/>
      <c r="I197" s="38"/>
      <c r="L197" s="73"/>
    </row>
    <row r="198" spans="1:12" ht="15" x14ac:dyDescent="0.25">
      <c r="A198" s="50"/>
      <c r="B198" s="223"/>
      <c r="C198" s="224"/>
      <c r="D198" s="224"/>
      <c r="E198" s="224"/>
      <c r="F198" s="224"/>
      <c r="G198" s="225"/>
      <c r="H198" s="37"/>
      <c r="I198" s="38"/>
      <c r="L198" s="73"/>
    </row>
    <row r="199" spans="1:12" ht="14.65" customHeight="1" x14ac:dyDescent="0.2">
      <c r="A199" s="50"/>
      <c r="B199" s="223"/>
      <c r="C199" s="224"/>
      <c r="D199" s="224"/>
      <c r="E199" s="224"/>
      <c r="F199" s="224"/>
      <c r="G199" s="225"/>
      <c r="H199" s="37"/>
      <c r="I199" s="38"/>
    </row>
    <row r="200" spans="1:12" ht="14.65" customHeight="1" thickBot="1" x14ac:dyDescent="0.25">
      <c r="A200" s="50"/>
      <c r="B200" s="226"/>
      <c r="C200" s="227"/>
      <c r="D200" s="227"/>
      <c r="E200" s="227"/>
      <c r="F200" s="227"/>
      <c r="G200" s="228"/>
      <c r="H200" s="37"/>
      <c r="I200" s="38"/>
    </row>
    <row r="201" spans="1:12" ht="13.5" thickBot="1" x14ac:dyDescent="0.25">
      <c r="A201" s="74"/>
      <c r="B201" s="51"/>
      <c r="C201" s="51"/>
      <c r="D201" s="51"/>
      <c r="E201" s="51"/>
      <c r="F201" s="51"/>
      <c r="G201" s="51"/>
      <c r="H201" s="51"/>
      <c r="I201" s="75"/>
    </row>
  </sheetData>
  <sheetProtection selectLockedCells="1"/>
  <dataConsolidate/>
  <customSheetViews>
    <customSheetView guid="{F6BD831A-A9C9-4B38-8CDA-7678E73D1464}" scale="55" showPageBreaks="1" showGridLines="0" fitToPage="1" printArea="1" view="pageBreakPreview" topLeftCell="A39">
      <selection activeCell="P73" sqref="P73"/>
      <rowBreaks count="3" manualBreakCount="3">
        <brk id="55" max="8" man="1"/>
        <brk id="101" max="8" man="1"/>
        <brk id="152" max="8" man="1"/>
      </rowBreaks>
      <pageMargins left="0.75" right="0.5" top="0.5" bottom="0.75" header="0.5" footer="0.5"/>
      <printOptions horizontalCentered="1"/>
      <pageSetup scale="75" firstPageNumber="0" fitToHeight="0" orientation="portrait" r:id="rId1"/>
      <headerFooter alignWithMargins="0">
        <oddFooter>Page &amp;P of &amp;N</oddFooter>
      </headerFooter>
    </customSheetView>
    <customSheetView guid="{4A48C27E-EF2B-4A50-8E5E-F3EEC62F5AEB}" scale="90" showPageBreaks="1" showGridLines="0" fitToPage="1" printArea="1" view="pageBreakPreview" topLeftCell="A111">
      <selection activeCell="N155" sqref="N155"/>
      <rowBreaks count="3" manualBreakCount="3">
        <brk id="58" max="8" man="1"/>
        <brk id="104" max="8" man="1"/>
        <brk id="155" max="8" man="1"/>
      </rowBreaks>
      <pageMargins left="0.75" right="0.5" top="0.5" bottom="0.75" header="0.5" footer="0.5"/>
      <printOptions horizontalCentered="1"/>
      <pageSetup scale="75" firstPageNumber="0" fitToHeight="0" orientation="portrait" r:id="rId2"/>
      <headerFooter alignWithMargins="0">
        <oddFooter>Page &amp;P of &amp;N</oddFooter>
      </headerFooter>
    </customSheetView>
  </customSheetViews>
  <mergeCells count="17">
    <mergeCell ref="A174:A176"/>
    <mergeCell ref="A19:F20"/>
    <mergeCell ref="A11:I12"/>
    <mergeCell ref="A184:A186"/>
    <mergeCell ref="A9:I9"/>
    <mergeCell ref="B194:G200"/>
    <mergeCell ref="B169:C169"/>
    <mergeCell ref="D169:E169"/>
    <mergeCell ref="F169:G169"/>
    <mergeCell ref="G57:H57"/>
    <mergeCell ref="G131:H131"/>
    <mergeCell ref="G164:H164"/>
    <mergeCell ref="B168:C168"/>
    <mergeCell ref="D168:E168"/>
    <mergeCell ref="F168:G168"/>
    <mergeCell ref="C172:E172"/>
    <mergeCell ref="C182:E182"/>
  </mergeCells>
  <dataValidations disablePrompts="1" count="1">
    <dataValidation type="list" allowBlank="1" showInputMessage="1" showErrorMessage="1" sqref="G15" xr:uid="{00000000-0002-0000-0100-000000000000}">
      <formula1>"Yes,No"</formula1>
    </dataValidation>
  </dataValidations>
  <printOptions horizontalCentered="1"/>
  <pageMargins left="0.75" right="0.5" top="0.5" bottom="0.75" header="0.5" footer="0.5"/>
  <pageSetup scale="68" firstPageNumber="0" fitToWidth="0" fitToHeight="0" orientation="portrait" r:id="rId3"/>
  <headerFooter alignWithMargins="0">
    <oddFooter>Page &amp;P of &amp;N</oddFooter>
  </headerFooter>
  <rowBreaks count="3" manualBreakCount="3">
    <brk id="58" max="8" man="1"/>
    <brk id="108" max="8" man="1"/>
    <brk id="165" max="8" man="1"/>
  </rowBreaks>
  <ignoredErrors>
    <ignoredError sqref="B4:B5" unlocked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Risk Assessment - all</vt:lpstr>
      <vt:lpstr>Risk Assessment - for print</vt:lpstr>
      <vt:lpstr>'Risk Assessment - all'!Print_Area</vt:lpstr>
      <vt:lpstr>'Risk Assessment - for print'!Print_Area</vt:lpstr>
      <vt:lpstr>'Risk Assessment - all'!Print_Titles</vt:lpstr>
      <vt:lpstr>'Risk Assessment - for print'!Print_Titles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Ahmad Hammad (WSP USA Inc.)</dc:creator>
  <cp:keywords/>
  <dc:description/>
  <cp:lastModifiedBy>Hammad, Ahmad</cp:lastModifiedBy>
  <cp:revision/>
  <cp:lastPrinted>2020-01-13T22:24:08Z</cp:lastPrinted>
  <dcterms:created xsi:type="dcterms:W3CDTF">2017-09-11T16:16:14Z</dcterms:created>
  <dcterms:modified xsi:type="dcterms:W3CDTF">2020-02-14T15:53:51Z</dcterms:modified>
  <cp:category/>
  <cp:contentStatus/>
</cp:coreProperties>
</file>